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https://aramark365-my.sharepoint.com/personal/king-keitha_aramark_com/Documents/Desktop/1Corrections/TN DOC/Garden Usage/FY2023/"/>
    </mc:Choice>
  </mc:AlternateContent>
  <xr:revisionPtr revIDLastSave="25" documentId="8_{8ADC1950-583C-4BFF-B24F-EBEB17155C1F}" xr6:coauthVersionLast="47" xr6:coauthVersionMax="47" xr10:uidLastSave="{9E738D4E-1D93-4E98-97BB-6B5374DEE418}"/>
  <bookViews>
    <workbookView minimized="1" xWindow="2028" yWindow="1728" windowWidth="17280" windowHeight="8964" tabRatio="838" xr2:uid="{00000000-000D-0000-FFFF-FFFF00000000}"/>
  </bookViews>
  <sheets>
    <sheet name="Total Sheet" sheetId="11" r:id="rId1"/>
    <sheet name="BCCX" sheetId="1" r:id="rId2"/>
    <sheet name="DSNF RMSI" sheetId="9" r:id="rId3"/>
    <sheet name="MCCX" sheetId="6" r:id="rId4"/>
    <sheet name="NECX" sheetId="5" r:id="rId5"/>
    <sheet name="NWCX" sheetId="2" r:id="rId6"/>
    <sheet name="TCIX" sheetId="3" r:id="rId7"/>
    <sheet name="TCIX ANNEX" sheetId="4" r:id="rId8"/>
    <sheet name="WTSP" sheetId="7" r:id="rId9"/>
  </sheets>
  <externalReferences>
    <externalReference r:id="rId10"/>
    <externalReference r:id="rId11"/>
  </externalReferences>
  <definedNames>
    <definedName name="_acc2" localSheetId="2">#REF!</definedName>
    <definedName name="_acc2" localSheetId="3">#REF!</definedName>
    <definedName name="_acc2" localSheetId="4">#REF!</definedName>
    <definedName name="_acc2" localSheetId="5">#REF!</definedName>
    <definedName name="_acc2" localSheetId="6">#REF!</definedName>
    <definedName name="_acc2" localSheetId="7">#REF!</definedName>
    <definedName name="_acc2" localSheetId="8">#REF!</definedName>
    <definedName name="_acc2">#REF!</definedName>
    <definedName name="_pay2" localSheetId="2">#REF!</definedName>
    <definedName name="_pay2" localSheetId="3">#REF!</definedName>
    <definedName name="_pay2" localSheetId="4">#REF!</definedName>
    <definedName name="_pay2" localSheetId="5">#REF!</definedName>
    <definedName name="_pay2" localSheetId="6">#REF!</definedName>
    <definedName name="_pay2" localSheetId="7">#REF!</definedName>
    <definedName name="_pay2" localSheetId="8">#REF!</definedName>
    <definedName name="_pay2">#REF!</definedName>
    <definedName name="AP" localSheetId="2">#REF!</definedName>
    <definedName name="AP" localSheetId="3">#REF!</definedName>
    <definedName name="AP" localSheetId="4">#REF!</definedName>
    <definedName name="AP" localSheetId="5">#REF!</definedName>
    <definedName name="AP" localSheetId="6">#REF!</definedName>
    <definedName name="AP" localSheetId="7">#REF!</definedName>
    <definedName name="AP" localSheetId="8">#REF!</definedName>
    <definedName name="AP">#REF!</definedName>
    <definedName name="ap.1" localSheetId="2">#REF!</definedName>
    <definedName name="ap.1" localSheetId="3">#REF!</definedName>
    <definedName name="ap.1" localSheetId="4">#REF!</definedName>
    <definedName name="ap.1" localSheetId="5">#REF!</definedName>
    <definedName name="ap.1" localSheetId="6">#REF!</definedName>
    <definedName name="ap.1" localSheetId="7">#REF!</definedName>
    <definedName name="ap.1" localSheetId="8">#REF!</definedName>
    <definedName name="ap.1">#REF!</definedName>
    <definedName name="ap_1">"#ref!"</definedName>
    <definedName name="FlashSummary" localSheetId="2">[1]Rollup!#REF!</definedName>
    <definedName name="FlashSummary" localSheetId="3">[1]Rollup!#REF!</definedName>
    <definedName name="FlashSummary" localSheetId="4">[1]Rollup!#REF!</definedName>
    <definedName name="FlashSummary" localSheetId="5">[1]Rollup!#REF!</definedName>
    <definedName name="FlashSummary" localSheetId="6">[1]Rollup!#REF!</definedName>
    <definedName name="FlashSummary" localSheetId="7">[1]Rollup!#REF!</definedName>
    <definedName name="FlashSummary" localSheetId="8">[1]Rollup!#REF!</definedName>
    <definedName name="FlashSummary">[1]Rollup!#REF!</definedName>
    <definedName name="oletha" localSheetId="2">#REF!</definedName>
    <definedName name="oletha" localSheetId="3">#REF!</definedName>
    <definedName name="oletha" localSheetId="4">#REF!</definedName>
    <definedName name="oletha" localSheetId="5">#REF!</definedName>
    <definedName name="oletha" localSheetId="6">#REF!</definedName>
    <definedName name="oletha" localSheetId="7">#REF!</definedName>
    <definedName name="oletha" localSheetId="8">#REF!</definedName>
    <definedName name="oletha">#REF!</definedName>
    <definedName name="Payroll" localSheetId="2">#REF!</definedName>
    <definedName name="Payroll" localSheetId="3">#REF!</definedName>
    <definedName name="Payroll" localSheetId="4">#REF!</definedName>
    <definedName name="Payroll" localSheetId="5">#REF!</definedName>
    <definedName name="Payroll" localSheetId="6">#REF!</definedName>
    <definedName name="Payroll" localSheetId="7">#REF!</definedName>
    <definedName name="Payroll" localSheetId="8">#REF!</definedName>
    <definedName name="Payroll">#REF!</definedName>
    <definedName name="surety">'[2]Site 1'!$CG$91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8" i="11" l="1"/>
  <c r="E17" i="11"/>
  <c r="E11" i="11"/>
  <c r="N35" i="9" l="1"/>
  <c r="E17" i="3" l="1"/>
  <c r="E11" i="3"/>
  <c r="M17" i="7"/>
  <c r="F5" i="7"/>
  <c r="F5" i="4"/>
  <c r="F5" i="3"/>
  <c r="F5" i="2"/>
  <c r="F5" i="5"/>
  <c r="F5" i="6"/>
  <c r="F5" i="9"/>
  <c r="F5" i="1"/>
  <c r="F10" i="9" l="1"/>
  <c r="F11" i="9"/>
  <c r="F12" i="9"/>
  <c r="F13" i="9"/>
  <c r="F14" i="9"/>
  <c r="F15" i="9"/>
  <c r="F16" i="9"/>
  <c r="F17" i="9"/>
  <c r="F18" i="9"/>
  <c r="F19" i="9"/>
  <c r="F20" i="9"/>
  <c r="F22" i="9"/>
  <c r="E10" i="9"/>
  <c r="E11" i="9"/>
  <c r="E12" i="9"/>
  <c r="E13" i="9"/>
  <c r="E14" i="9"/>
  <c r="E15" i="9"/>
  <c r="E16" i="9"/>
  <c r="E17" i="9"/>
  <c r="E18" i="9"/>
  <c r="E19" i="9"/>
  <c r="E20" i="9"/>
  <c r="E22" i="9"/>
  <c r="O47" i="9"/>
  <c r="N47" i="9"/>
  <c r="P46" i="9"/>
  <c r="P45" i="9"/>
  <c r="P44" i="9"/>
  <c r="P43" i="9"/>
  <c r="P42" i="9"/>
  <c r="P41" i="9"/>
  <c r="P40" i="9"/>
  <c r="P39" i="9"/>
  <c r="P38" i="9"/>
  <c r="P37" i="9"/>
  <c r="P36" i="9"/>
  <c r="P35" i="9"/>
  <c r="P34" i="9"/>
  <c r="P33" i="9"/>
  <c r="O23" i="9"/>
  <c r="N23" i="9"/>
  <c r="P22" i="9"/>
  <c r="P21" i="9"/>
  <c r="P20" i="9"/>
  <c r="P19" i="9"/>
  <c r="P18" i="9"/>
  <c r="P17" i="9"/>
  <c r="P16" i="9"/>
  <c r="P15" i="9"/>
  <c r="P14" i="9"/>
  <c r="P13" i="9"/>
  <c r="P12" i="9"/>
  <c r="P11" i="9"/>
  <c r="P10" i="9"/>
  <c r="P9" i="9"/>
  <c r="P47" i="9" l="1"/>
  <c r="P23" i="9"/>
  <c r="G17" i="11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9" i="7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9" i="4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9" i="3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9" i="2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9" i="5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9" i="6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9" i="9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9" i="1"/>
  <c r="G21" i="11" l="1"/>
  <c r="G10" i="11" l="1"/>
  <c r="G12" i="11"/>
  <c r="G13" i="11"/>
  <c r="G14" i="11"/>
  <c r="G15" i="11"/>
  <c r="G16" i="11"/>
  <c r="G18" i="11"/>
  <c r="G19" i="11"/>
  <c r="G20" i="11"/>
  <c r="G22" i="11"/>
  <c r="G9" i="11"/>
  <c r="F23" i="9"/>
  <c r="E23" i="9"/>
  <c r="F23" i="7"/>
  <c r="E23" i="7"/>
  <c r="F23" i="6"/>
  <c r="E23" i="6"/>
  <c r="F23" i="5"/>
  <c r="E23" i="5"/>
  <c r="F23" i="4"/>
  <c r="E23" i="4"/>
  <c r="F23" i="3"/>
  <c r="E23" i="3"/>
  <c r="F23" i="2"/>
  <c r="E23" i="2"/>
  <c r="F23" i="1"/>
  <c r="E23" i="1"/>
  <c r="G11" i="11" l="1"/>
  <c r="F23" i="11"/>
  <c r="E23" i="11"/>
  <c r="G23" i="9"/>
  <c r="G23" i="6"/>
  <c r="G23" i="4"/>
  <c r="G23" i="5"/>
  <c r="G23" i="1"/>
  <c r="G23" i="3"/>
  <c r="G23" i="2"/>
  <c r="G23" i="7"/>
  <c r="G23" i="11" l="1"/>
</calcChain>
</file>

<file path=xl/sharedStrings.xml><?xml version="1.0" encoding="utf-8"?>
<sst xmlns="http://schemas.openxmlformats.org/spreadsheetml/2006/main" count="478" uniqueCount="47">
  <si>
    <t>State Garden Produce Usage</t>
  </si>
  <si>
    <t>Profit Center:</t>
  </si>
  <si>
    <t>Period:</t>
  </si>
  <si>
    <t>Week:</t>
  </si>
  <si>
    <t>Garden Produce Item</t>
  </si>
  <si>
    <t>Price for Credit</t>
  </si>
  <si>
    <t>Subbed Usage (LBS)</t>
  </si>
  <si>
    <t>Added Usage (LBS)</t>
  </si>
  <si>
    <t>Total Credit</t>
  </si>
  <si>
    <t>Produce Item - Potatoes</t>
  </si>
  <si>
    <t>Produce Item - Cabbage</t>
  </si>
  <si>
    <t>Produce Item - Corn</t>
  </si>
  <si>
    <t>Produce Item - Watermelon</t>
  </si>
  <si>
    <t>Produce Item - Squash</t>
  </si>
  <si>
    <t>Produce Item - Onions</t>
  </si>
  <si>
    <t>Produce Item - Tomatoes</t>
  </si>
  <si>
    <t>Produce Item -  Zucchini</t>
  </si>
  <si>
    <t xml:space="preserve">Produce Item - Greens </t>
  </si>
  <si>
    <t>Produce Item - Cucumbers</t>
  </si>
  <si>
    <t>Totals:</t>
  </si>
  <si>
    <t>WTSP</t>
  </si>
  <si>
    <t>BCCX</t>
  </si>
  <si>
    <t>NWCX</t>
  </si>
  <si>
    <t>Produce Item - Peppers</t>
  </si>
  <si>
    <t>Produce Item -Cantaloupe</t>
  </si>
  <si>
    <t>Produce Item - Okra</t>
  </si>
  <si>
    <t>Produce Item - Radishes</t>
  </si>
  <si>
    <t>TCIX</t>
  </si>
  <si>
    <t>TCIX ANNEX</t>
  </si>
  <si>
    <t>Total DOC</t>
  </si>
  <si>
    <t>NECX</t>
  </si>
  <si>
    <t>MCCX</t>
  </si>
  <si>
    <t>New Pricing 2020</t>
  </si>
  <si>
    <t>Old Pricing 2019</t>
  </si>
  <si>
    <t>Price difference</t>
  </si>
  <si>
    <t>Percentage change</t>
  </si>
  <si>
    <t>RMSI</t>
  </si>
  <si>
    <t>DSNF</t>
  </si>
  <si>
    <t>Cucumbers .55 ea/.99 lb.</t>
  </si>
  <si>
    <t>Greens - 1.95/bunch 1.00/lb.</t>
  </si>
  <si>
    <t>Radishes - 1.99 lb</t>
  </si>
  <si>
    <t>lb.</t>
  </si>
  <si>
    <t>ea</t>
  </si>
  <si>
    <t>Peppers - .50/each 1.58/lb.</t>
  </si>
  <si>
    <t xml:space="preserve">Squash - .98/lb </t>
  </si>
  <si>
    <t>Zucchini - .98/lb</t>
  </si>
  <si>
    <t>not updated on pricing list currently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</si>
</sst>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_);_(* \(#,##0\);_(* &quot;-&quot;??_);_(@_)"/>
    <numFmt numFmtId="166" formatCode="_(&quot;$&quot;* #,##0.000_);_(&quot;$&quot;* \(#,##0.000\);_(&quot;$&quot;* &quot;-&quot;??_);_(@_)"/>
    <numFmt numFmtId="167" formatCode="[$-409]mmmm\-yy;@"/>
  </numFmts>
  <fonts count="8" x14ac:knownFonts="1">
    <font>
      <sz val="10"/>
      <name val="Arial"/>
    </font>
    <font>
      <b/>
      <sz val="11"/>
      <color theme="0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3" tint="-0.499984740745262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EA0000"/>
        <bgColor indexed="64"/>
      </patternFill>
    </fill>
    <fill>
      <patternFill patternType="solid">
        <fgColor theme="0" tint="-4.9989318521683403E-2"/>
        <bgColor theme="5" tint="0.79992065187536243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theme="5" tint="0.79992065187536243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73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3" fillId="0" borderId="0" xfId="0" applyFont="1" applyBorder="1" applyAlignment="1">
      <alignment horizontal="center"/>
    </xf>
    <xf numFmtId="0" fontId="0" fillId="0" borderId="5" xfId="0" applyBorder="1"/>
    <xf numFmtId="0" fontId="3" fillId="0" borderId="1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0" fillId="0" borderId="0" xfId="0" applyBorder="1"/>
    <xf numFmtId="0" fontId="3" fillId="0" borderId="7" xfId="0" applyFont="1" applyBorder="1" applyAlignment="1">
      <alignment horizontal="right"/>
    </xf>
    <xf numFmtId="0" fontId="0" fillId="0" borderId="4" xfId="0" applyBorder="1" applyAlignment="1">
      <alignment horizontal="center" wrapText="1"/>
    </xf>
    <xf numFmtId="0" fontId="1" fillId="2" borderId="0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left" vertical="center" indent="3"/>
    </xf>
    <xf numFmtId="164" fontId="0" fillId="0" borderId="0" xfId="2" applyNumberFormat="1" applyFont="1" applyBorder="1" applyAlignment="1">
      <alignment horizontal="right" vertical="center" indent="3"/>
    </xf>
    <xf numFmtId="165" fontId="0" fillId="0" borderId="0" xfId="1" applyNumberFormat="1" applyFont="1" applyBorder="1" applyAlignment="1" applyProtection="1">
      <alignment horizontal="right" vertical="center" indent="3"/>
      <protection locked="0"/>
    </xf>
    <xf numFmtId="165" fontId="0" fillId="0" borderId="0" xfId="1" applyNumberFormat="1" applyFont="1" applyBorder="1" applyAlignment="1" applyProtection="1">
      <alignment horizontal="left" vertical="center" indent="3"/>
      <protection locked="0"/>
    </xf>
    <xf numFmtId="0" fontId="0" fillId="0" borderId="0" xfId="0" applyFont="1" applyFill="1" applyBorder="1" applyAlignment="1">
      <alignment horizontal="left" vertical="center" indent="3"/>
    </xf>
    <xf numFmtId="166" fontId="4" fillId="0" borderId="0" xfId="2" applyNumberFormat="1" applyFont="1" applyBorder="1" applyAlignment="1">
      <alignment horizontal="left" vertical="center" indent="3"/>
    </xf>
    <xf numFmtId="165" fontId="0" fillId="0" borderId="10" xfId="1" applyNumberFormat="1" applyFont="1" applyBorder="1" applyAlignment="1">
      <alignment horizontal="left" vertical="center" indent="3"/>
    </xf>
    <xf numFmtId="164" fontId="0" fillId="0" borderId="10" xfId="2" applyNumberFormat="1" applyFont="1" applyBorder="1" applyAlignment="1">
      <alignment horizontal="right" vertical="center" indent="3"/>
    </xf>
    <xf numFmtId="0" fontId="0" fillId="0" borderId="7" xfId="0" applyBorder="1"/>
    <xf numFmtId="0" fontId="0" fillId="0" borderId="8" xfId="0" applyBorder="1" applyAlignment="1">
      <alignment horizontal="left" vertical="center" indent="3"/>
    </xf>
    <xf numFmtId="166" fontId="0" fillId="0" borderId="8" xfId="2" applyNumberFormat="1" applyFont="1" applyBorder="1" applyAlignment="1">
      <alignment horizontal="left" vertical="center" indent="3"/>
    </xf>
    <xf numFmtId="164" fontId="4" fillId="0" borderId="8" xfId="2" applyNumberFormat="1" applyFont="1" applyBorder="1" applyAlignment="1">
      <alignment horizontal="right" vertical="center" indent="3"/>
    </xf>
    <xf numFmtId="165" fontId="0" fillId="0" borderId="8" xfId="1" applyNumberFormat="1" applyFont="1" applyBorder="1" applyAlignment="1">
      <alignment horizontal="left" vertical="center" indent="3"/>
    </xf>
    <xf numFmtId="164" fontId="0" fillId="0" borderId="8" xfId="2" applyNumberFormat="1" applyFont="1" applyBorder="1" applyAlignment="1">
      <alignment horizontal="right" vertical="center" indent="3"/>
    </xf>
    <xf numFmtId="0" fontId="0" fillId="0" borderId="9" xfId="0" applyBorder="1"/>
    <xf numFmtId="164" fontId="0" fillId="0" borderId="0" xfId="0" applyNumberFormat="1"/>
    <xf numFmtId="164" fontId="0" fillId="0" borderId="0" xfId="2" applyNumberFormat="1" applyFont="1" applyBorder="1" applyAlignment="1" applyProtection="1">
      <alignment horizontal="right" vertical="center" indent="3"/>
      <protection locked="0"/>
    </xf>
    <xf numFmtId="1" fontId="0" fillId="0" borderId="0" xfId="2" applyNumberFormat="1" applyFont="1" applyBorder="1" applyAlignment="1" applyProtection="1">
      <alignment horizontal="right" vertical="center" indent="3"/>
      <protection locked="0"/>
    </xf>
    <xf numFmtId="0" fontId="0" fillId="0" borderId="0" xfId="2" applyNumberFormat="1" applyFont="1" applyBorder="1" applyAlignment="1" applyProtection="1">
      <alignment horizontal="right"/>
      <protection locked="0"/>
    </xf>
    <xf numFmtId="1" fontId="0" fillId="0" borderId="0" xfId="2" applyNumberFormat="1" applyFont="1" applyBorder="1" applyAlignment="1" applyProtection="1">
      <alignment vertical="center"/>
      <protection locked="0"/>
    </xf>
    <xf numFmtId="165" fontId="0" fillId="0" borderId="0" xfId="0" applyNumberFormat="1"/>
    <xf numFmtId="0" fontId="5" fillId="3" borderId="0" xfId="0" applyFont="1" applyFill="1" applyBorder="1" applyAlignment="1">
      <alignment horizontal="left" vertical="center" indent="3"/>
    </xf>
    <xf numFmtId="0" fontId="5" fillId="0" borderId="0" xfId="0" applyFont="1" applyBorder="1" applyAlignment="1">
      <alignment horizontal="left" vertical="center" indent="3"/>
    </xf>
    <xf numFmtId="9" fontId="0" fillId="0" borderId="0" xfId="0" applyNumberFormat="1"/>
    <xf numFmtId="9" fontId="6" fillId="0" borderId="0" xfId="0" applyNumberFormat="1" applyFont="1"/>
    <xf numFmtId="0" fontId="4" fillId="0" borderId="11" xfId="0" applyFont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164" fontId="5" fillId="5" borderId="0" xfId="2" applyNumberFormat="1" applyFont="1" applyFill="1" applyBorder="1" applyAlignment="1">
      <alignment horizontal="right" vertical="center" indent="3"/>
    </xf>
    <xf numFmtId="164" fontId="5" fillId="4" borderId="0" xfId="2" applyNumberFormat="1" applyFont="1" applyFill="1" applyBorder="1" applyAlignment="1">
      <alignment horizontal="right" vertical="center" indent="3"/>
    </xf>
    <xf numFmtId="164" fontId="5" fillId="4" borderId="0" xfId="2" applyNumberFormat="1" applyFont="1" applyFill="1" applyBorder="1" applyAlignment="1">
      <alignment horizontal="center" vertical="center"/>
    </xf>
    <xf numFmtId="164" fontId="5" fillId="5" borderId="0" xfId="2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165" fontId="0" fillId="0" borderId="0" xfId="1" applyNumberFormat="1" applyFont="1" applyFill="1" applyBorder="1" applyAlignment="1" applyProtection="1">
      <alignment horizontal="right" vertical="center" indent="3"/>
      <protection locked="0"/>
    </xf>
    <xf numFmtId="166" fontId="4" fillId="0" borderId="10" xfId="2" applyNumberFormat="1" applyFont="1" applyBorder="1" applyAlignment="1">
      <alignment horizontal="left" vertical="center" indent="3"/>
    </xf>
    <xf numFmtId="0" fontId="0" fillId="0" borderId="0" xfId="0" applyFill="1"/>
    <xf numFmtId="0" fontId="4" fillId="0" borderId="0" xfId="0" applyFont="1" applyAlignment="1">
      <alignment wrapText="1"/>
    </xf>
    <xf numFmtId="0" fontId="4" fillId="0" borderId="0" xfId="0" applyFont="1"/>
    <xf numFmtId="0" fontId="0" fillId="0" borderId="0" xfId="0" applyAlignment="1">
      <alignment wrapText="1"/>
    </xf>
    <xf numFmtId="16" fontId="0" fillId="0" borderId="0" xfId="0" applyNumberFormat="1"/>
    <xf numFmtId="0" fontId="0" fillId="0" borderId="0" xfId="0" applyFill="1" applyAlignment="1">
      <alignment horizontal="center" wrapText="1"/>
    </xf>
    <xf numFmtId="0" fontId="4" fillId="0" borderId="0" xfId="0" applyFont="1" applyFill="1"/>
    <xf numFmtId="164" fontId="0" fillId="6" borderId="0" xfId="2" applyNumberFormat="1" applyFont="1" applyFill="1" applyBorder="1" applyAlignment="1">
      <alignment horizontal="right" vertical="center" indent="3"/>
    </xf>
    <xf numFmtId="167" fontId="4" fillId="0" borderId="5" xfId="0" applyNumberFormat="1" applyFont="1" applyBorder="1" applyAlignment="1"/>
    <xf numFmtId="164" fontId="0" fillId="6" borderId="0" xfId="2" applyNumberFormat="1" applyFont="1" applyFill="1" applyBorder="1" applyAlignment="1">
      <alignment horizontal="center" vertical="center"/>
    </xf>
    <xf numFmtId="0" fontId="4" fillId="0" borderId="4" xfId="0" applyFont="1" applyBorder="1"/>
    <xf numFmtId="164" fontId="0" fillId="4" borderId="0" xfId="2" applyNumberFormat="1" applyFont="1" applyFill="1" applyBorder="1" applyAlignment="1">
      <alignment horizontal="center" vertical="center"/>
    </xf>
    <xf numFmtId="164" fontId="0" fillId="4" borderId="0" xfId="2" applyNumberFormat="1" applyFont="1" applyFill="1" applyBorder="1" applyAlignment="1">
      <alignment horizontal="right" vertical="center" indent="3"/>
    </xf>
    <xf numFmtId="0" fontId="4" fillId="6" borderId="0" xfId="0" applyFont="1" applyFill="1"/>
    <xf numFmtId="0" fontId="2" fillId="0" borderId="2" xfId="0" applyFon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49" fontId="4" fillId="0" borderId="3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167" fontId="4" fillId="0" borderId="5" xfId="0" applyNumberFormat="1" applyFont="1" applyBorder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2" fillId="0" borderId="6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167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13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center" textRotation="0" wrapText="0" indent="3" justifyLastLine="0" shrinkToFit="0" readingOrder="0"/>
    </dxf>
    <dxf>
      <numFmt numFmtId="164" formatCode="&quot;$&quot;#,##0.00"/>
      <alignment horizontal="right" vertical="center" textRotation="0" wrapText="0" indent="3" justifyLastLine="0" shrinkToFit="0" readingOrder="0"/>
    </dxf>
    <dxf>
      <alignment horizontal="left" vertical="center" textRotation="0" wrapText="0" indent="3" justifyLastLine="0" shrinkToFit="0" readingOrder="0"/>
    </dxf>
    <dxf>
      <numFmt numFmtId="165" formatCode="_(* #,##0_);_(* \(#,##0\);_(* &quot;-&quot;??_);_(@_)"/>
      <alignment horizontal="left" vertical="center" textRotation="0" wrapText="0" indent="3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6" formatCode="_(&quot;$&quot;* #,##0.000_);_(&quot;$&quot;* \(#,##0.000\);_(&quot;$&quot;* &quot;-&quot;??_);_(@_)"/>
      <alignment horizontal="left" vertical="center" textRotation="0" wrapText="0" indent="3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&quot;$&quot;#,##0.00"/>
      <alignment horizontal="right" vertical="center" textRotation="0" wrapText="0" indent="3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6" formatCode="_(&quot;$&quot;* #,##0.000_);_(&quot;$&quot;* \(#,##0.000\);_(&quot;$&quot;* &quot;-&quot;??_);_(@_)"/>
      <alignment horizontal="left" vertical="center" textRotation="0" wrapText="0" indent="3" justifyLastLine="0" shrinkToFit="0" readingOrder="0"/>
    </dxf>
    <dxf>
      <numFmt numFmtId="166" formatCode="_(&quot;$&quot;* #,##0.000_);_(&quot;$&quot;* \(#,##0.000\);_(&quot;$&quot;* &quot;-&quot;??_);_(@_)"/>
      <alignment horizontal="left" vertical="center" textRotation="0" wrapText="0" indent="3" justifyLastLine="0" shrinkToFit="0" readingOrder="0"/>
    </dxf>
    <dxf>
      <alignment horizontal="left" vertical="center" textRotation="0" wrapText="0" indent="3" justifyLastLine="0" shrinkToFit="0" readingOrder="0"/>
    </dxf>
    <dxf>
      <alignment horizontal="left" vertical="center" textRotation="0" wrapText="0" indent="3" justifyLastLine="0" shrinkToFit="0" readingOrder="0"/>
    </dxf>
    <dxf>
      <alignment horizontal="left" vertical="center" textRotation="0" wrapText="0" indent="3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EA000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center" textRotation="0" wrapText="0" indent="3" justifyLastLine="0" shrinkToFit="0" readingOrder="0"/>
    </dxf>
    <dxf>
      <numFmt numFmtId="164" formatCode="&quot;$&quot;#,##0.00"/>
      <alignment horizontal="right" vertical="center" textRotation="0" wrapText="0" indent="3" justifyLastLine="0" shrinkToFit="0" readingOrder="0"/>
    </dxf>
    <dxf>
      <alignment horizontal="left" vertical="center" textRotation="0" wrapText="0" indent="3" justifyLastLine="0" shrinkToFit="0" readingOrder="0"/>
    </dxf>
    <dxf>
      <numFmt numFmtId="165" formatCode="_(* #,##0_);_(* \(#,##0\);_(* &quot;-&quot;??_);_(@_)"/>
      <alignment horizontal="left" vertical="center" textRotation="0" wrapText="0" indent="3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6" formatCode="_(&quot;$&quot;* #,##0.000_);_(&quot;$&quot;* \(#,##0.000\);_(&quot;$&quot;* &quot;-&quot;??_);_(@_)"/>
      <alignment horizontal="left" vertical="center" textRotation="0" wrapText="0" indent="3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&quot;$&quot;#,##0.00"/>
      <alignment horizontal="right" vertical="center" textRotation="0" wrapText="0" indent="3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6" formatCode="_(&quot;$&quot;* #,##0.000_);_(&quot;$&quot;* \(#,##0.000\);_(&quot;$&quot;* &quot;-&quot;??_);_(@_)"/>
      <alignment horizontal="left" vertical="center" textRotation="0" wrapText="0" indent="3" justifyLastLine="0" shrinkToFit="0" readingOrder="0"/>
    </dxf>
    <dxf>
      <numFmt numFmtId="166" formatCode="_(&quot;$&quot;* #,##0.000_);_(&quot;$&quot;* \(#,##0.000\);_(&quot;$&quot;* &quot;-&quot;??_);_(@_)"/>
      <alignment horizontal="left" vertical="center" textRotation="0" wrapText="0" indent="3" justifyLastLine="0" shrinkToFit="0" readingOrder="0"/>
    </dxf>
    <dxf>
      <alignment horizontal="left" vertical="center" textRotation="0" wrapText="0" indent="3" justifyLastLine="0" shrinkToFit="0" readingOrder="0"/>
    </dxf>
    <dxf>
      <alignment horizontal="left" vertical="center" textRotation="0" wrapText="0" indent="3" justifyLastLine="0" shrinkToFit="0" readingOrder="0"/>
    </dxf>
    <dxf>
      <alignment horizontal="left" vertical="center" textRotation="0" wrapText="0" indent="3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EA000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center" textRotation="0" wrapText="0" indent="3" justifyLastLine="0" shrinkToFit="0" readingOrder="0"/>
    </dxf>
    <dxf>
      <numFmt numFmtId="164" formatCode="&quot;$&quot;#,##0.00"/>
      <alignment horizontal="right" vertical="center" textRotation="0" wrapText="0" indent="3" justifyLastLine="0" shrinkToFit="0" readingOrder="0"/>
    </dxf>
    <dxf>
      <alignment horizontal="left" vertical="center" textRotation="0" wrapText="0" indent="3" justifyLastLine="0" shrinkToFit="0" readingOrder="0"/>
    </dxf>
    <dxf>
      <numFmt numFmtId="165" formatCode="_(* #,##0_);_(* \(#,##0\);_(* &quot;-&quot;??_);_(@_)"/>
      <alignment horizontal="left" vertical="center" textRotation="0" wrapText="0" indent="3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6" formatCode="_(&quot;$&quot;* #,##0.000_);_(&quot;$&quot;* \(#,##0.000\);_(&quot;$&quot;* &quot;-&quot;??_);_(@_)"/>
      <alignment horizontal="left" vertical="center" textRotation="0" wrapText="0" indent="3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&quot;$&quot;#,##0.00"/>
      <alignment horizontal="right" vertical="center" textRotation="0" wrapText="0" indent="3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6" formatCode="_(&quot;$&quot;* #,##0.000_);_(&quot;$&quot;* \(#,##0.000\);_(&quot;$&quot;* &quot;-&quot;??_);_(@_)"/>
      <alignment horizontal="left" vertical="center" textRotation="0" wrapText="0" indent="3" justifyLastLine="0" shrinkToFit="0" readingOrder="0"/>
    </dxf>
    <dxf>
      <numFmt numFmtId="166" formatCode="_(&quot;$&quot;* #,##0.000_);_(&quot;$&quot;* \(#,##0.000\);_(&quot;$&quot;* &quot;-&quot;??_);_(@_)"/>
      <alignment horizontal="left" vertical="center" textRotation="0" wrapText="0" indent="3" justifyLastLine="0" shrinkToFit="0" readingOrder="0"/>
    </dxf>
    <dxf>
      <alignment horizontal="left" vertical="center" textRotation="0" wrapText="0" indent="3" justifyLastLine="0" shrinkToFit="0" readingOrder="0"/>
    </dxf>
    <dxf>
      <alignment horizontal="left" vertical="center" textRotation="0" wrapText="0" indent="3" justifyLastLine="0" shrinkToFit="0" readingOrder="0"/>
    </dxf>
    <dxf>
      <alignment horizontal="left" vertical="center" textRotation="0" wrapText="0" indent="3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EA000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center" textRotation="0" wrapText="0" indent="3" justifyLastLine="0" shrinkToFit="0" readingOrder="0"/>
    </dxf>
    <dxf>
      <numFmt numFmtId="164" formatCode="&quot;$&quot;#,##0.00"/>
      <alignment horizontal="right" vertical="center" textRotation="0" wrapText="0" indent="3" justifyLastLine="0" shrinkToFit="0" readingOrder="0"/>
    </dxf>
    <dxf>
      <alignment horizontal="left" vertical="center" textRotation="0" wrapText="0" indent="3" justifyLastLine="0" shrinkToFit="0" readingOrder="0"/>
    </dxf>
    <dxf>
      <numFmt numFmtId="165" formatCode="_(* #,##0_);_(* \(#,##0\);_(* &quot;-&quot;??_);_(@_)"/>
      <alignment horizontal="left" vertical="center" textRotation="0" wrapText="0" indent="3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6" formatCode="_(&quot;$&quot;* #,##0.000_);_(&quot;$&quot;* \(#,##0.000\);_(&quot;$&quot;* &quot;-&quot;??_);_(@_)"/>
      <alignment horizontal="left" vertical="center" textRotation="0" wrapText="0" indent="3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&quot;$&quot;#,##0.00"/>
      <alignment horizontal="right" vertical="center" textRotation="0" wrapText="0" indent="3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6" formatCode="_(&quot;$&quot;* #,##0.000_);_(&quot;$&quot;* \(#,##0.000\);_(&quot;$&quot;* &quot;-&quot;??_);_(@_)"/>
      <alignment horizontal="left" vertical="center" textRotation="0" wrapText="0" indent="3" justifyLastLine="0" shrinkToFit="0" readingOrder="0"/>
    </dxf>
    <dxf>
      <numFmt numFmtId="166" formatCode="_(&quot;$&quot;* #,##0.000_);_(&quot;$&quot;* \(#,##0.000\);_(&quot;$&quot;* &quot;-&quot;??_);_(@_)"/>
      <alignment horizontal="left" vertical="center" textRotation="0" wrapText="0" indent="3" justifyLastLine="0" shrinkToFit="0" readingOrder="0"/>
    </dxf>
    <dxf>
      <alignment horizontal="left" vertical="center" textRotation="0" wrapText="0" indent="3" justifyLastLine="0" shrinkToFit="0" readingOrder="0"/>
    </dxf>
    <dxf>
      <alignment horizontal="left" vertical="center" textRotation="0" wrapText="0" indent="3" justifyLastLine="0" shrinkToFit="0" readingOrder="0"/>
    </dxf>
    <dxf>
      <alignment horizontal="left" vertical="center" textRotation="0" wrapText="0" indent="3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EA000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center" textRotation="0" wrapText="0" indent="3" justifyLastLine="0" shrinkToFit="0" readingOrder="0"/>
    </dxf>
    <dxf>
      <numFmt numFmtId="164" formatCode="&quot;$&quot;#,##0.00"/>
      <alignment horizontal="right" vertical="center" textRotation="0" wrapText="0" indent="3" justifyLastLine="0" shrinkToFit="0" readingOrder="0"/>
    </dxf>
    <dxf>
      <alignment horizontal="left" vertical="center" textRotation="0" wrapText="0" indent="3" justifyLastLine="0" shrinkToFit="0" readingOrder="0"/>
    </dxf>
    <dxf>
      <numFmt numFmtId="165" formatCode="_(* #,##0_);_(* \(#,##0\);_(* &quot;-&quot;??_);_(@_)"/>
      <alignment horizontal="left" vertical="center" textRotation="0" wrapText="0" indent="3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6" formatCode="_(&quot;$&quot;* #,##0.000_);_(&quot;$&quot;* \(#,##0.000\);_(&quot;$&quot;* &quot;-&quot;??_);_(@_)"/>
      <alignment horizontal="left" vertical="center" textRotation="0" wrapText="0" indent="3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&quot;$&quot;#,##0.00"/>
      <alignment horizontal="right" vertical="center" textRotation="0" wrapText="0" indent="3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6" formatCode="_(&quot;$&quot;* #,##0.000_);_(&quot;$&quot;* \(#,##0.000\);_(&quot;$&quot;* &quot;-&quot;??_);_(@_)"/>
      <alignment horizontal="left" vertical="center" textRotation="0" wrapText="0" indent="3" justifyLastLine="0" shrinkToFit="0" readingOrder="0"/>
    </dxf>
    <dxf>
      <numFmt numFmtId="166" formatCode="_(&quot;$&quot;* #,##0.000_);_(&quot;$&quot;* \(#,##0.000\);_(&quot;$&quot;* &quot;-&quot;??_);_(@_)"/>
      <alignment horizontal="left" vertical="center" textRotation="0" wrapText="0" indent="3" justifyLastLine="0" shrinkToFit="0" readingOrder="0"/>
    </dxf>
    <dxf>
      <alignment horizontal="left" vertical="center" textRotation="0" wrapText="0" indent="3" justifyLastLine="0" shrinkToFit="0" readingOrder="0"/>
    </dxf>
    <dxf>
      <alignment horizontal="left" vertical="center" textRotation="0" wrapText="0" indent="3" justifyLastLine="0" shrinkToFit="0" readingOrder="0"/>
    </dxf>
    <dxf>
      <alignment horizontal="left" vertical="center" textRotation="0" wrapText="0" indent="3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EA000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center" textRotation="0" wrapText="0" indent="3" justifyLastLine="0" shrinkToFit="0" readingOrder="0"/>
    </dxf>
    <dxf>
      <numFmt numFmtId="164" formatCode="&quot;$&quot;#,##0.00"/>
      <alignment horizontal="right" vertical="center" textRotation="0" wrapText="0" indent="3" justifyLastLine="0" shrinkToFit="0" readingOrder="0"/>
    </dxf>
    <dxf>
      <alignment horizontal="left" vertical="center" textRotation="0" wrapText="0" indent="3" justifyLastLine="0" shrinkToFit="0" readingOrder="0"/>
    </dxf>
    <dxf>
      <numFmt numFmtId="165" formatCode="_(* #,##0_);_(* \(#,##0\);_(* &quot;-&quot;??_);_(@_)"/>
      <alignment horizontal="left" vertical="center" textRotation="0" wrapText="0" indent="3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6" formatCode="_(&quot;$&quot;* #,##0.000_);_(&quot;$&quot;* \(#,##0.000\);_(&quot;$&quot;* &quot;-&quot;??_);_(@_)"/>
      <alignment horizontal="left" vertical="center" textRotation="0" wrapText="0" indent="3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&quot;$&quot;#,##0.00"/>
      <alignment horizontal="right" vertical="center" textRotation="0" wrapText="0" indent="3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6" formatCode="_(&quot;$&quot;* #,##0.000_);_(&quot;$&quot;* \(#,##0.000\);_(&quot;$&quot;* &quot;-&quot;??_);_(@_)"/>
      <alignment horizontal="left" vertical="center" textRotation="0" wrapText="0" indent="3" justifyLastLine="0" shrinkToFit="0" readingOrder="0"/>
    </dxf>
    <dxf>
      <numFmt numFmtId="166" formatCode="_(&quot;$&quot;* #,##0.000_);_(&quot;$&quot;* \(#,##0.000\);_(&quot;$&quot;* &quot;-&quot;??_);_(@_)"/>
      <alignment horizontal="left" vertical="center" textRotation="0" wrapText="0" indent="3" justifyLastLine="0" shrinkToFit="0" readingOrder="0"/>
    </dxf>
    <dxf>
      <alignment horizontal="left" vertical="center" textRotation="0" wrapText="0" indent="3" justifyLastLine="0" shrinkToFit="0" readingOrder="0"/>
    </dxf>
    <dxf>
      <alignment horizontal="left" vertical="center" textRotation="0" wrapText="0" indent="3" justifyLastLine="0" shrinkToFit="0" readingOrder="0"/>
    </dxf>
    <dxf>
      <alignment horizontal="left" vertical="center" textRotation="0" wrapText="0" indent="3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EA000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center" textRotation="0" wrapText="0" indent="3" justifyLastLine="0" shrinkToFit="0" readingOrder="0"/>
    </dxf>
    <dxf>
      <numFmt numFmtId="164" formatCode="&quot;$&quot;#,##0.00"/>
      <alignment horizontal="right" vertical="center" textRotation="0" wrapText="0" indent="3" justifyLastLine="0" shrinkToFit="0" readingOrder="0"/>
    </dxf>
    <dxf>
      <alignment horizontal="left" vertical="center" textRotation="0" wrapText="0" indent="3" justifyLastLine="0" shrinkToFit="0" readingOrder="0"/>
    </dxf>
    <dxf>
      <numFmt numFmtId="165" formatCode="_(* #,##0_);_(* \(#,##0\);_(* &quot;-&quot;??_);_(@_)"/>
      <alignment horizontal="left" vertical="center" textRotation="0" wrapText="0" indent="3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6" formatCode="_(&quot;$&quot;* #,##0.000_);_(&quot;$&quot;* \(#,##0.000\);_(&quot;$&quot;* &quot;-&quot;??_);_(@_)"/>
      <alignment horizontal="left" vertical="center" textRotation="0" wrapText="0" indent="3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&quot;$&quot;#,##0.00"/>
      <alignment horizontal="right" vertical="center" textRotation="0" wrapText="0" indent="3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6" formatCode="_(&quot;$&quot;* #,##0.000_);_(&quot;$&quot;* \(#,##0.000\);_(&quot;$&quot;* &quot;-&quot;??_);_(@_)"/>
      <alignment horizontal="left" vertical="center" textRotation="0" wrapText="0" indent="3" justifyLastLine="0" shrinkToFit="0" readingOrder="0"/>
    </dxf>
    <dxf>
      <numFmt numFmtId="166" formatCode="_(&quot;$&quot;* #,##0.000_);_(&quot;$&quot;* \(#,##0.000\);_(&quot;$&quot;* &quot;-&quot;??_);_(@_)"/>
      <alignment horizontal="left" vertical="center" textRotation="0" wrapText="0" indent="3" justifyLastLine="0" shrinkToFit="0" readingOrder="0"/>
    </dxf>
    <dxf>
      <alignment horizontal="left" vertical="center" textRotation="0" wrapText="0" indent="3" justifyLastLine="0" shrinkToFit="0" readingOrder="0"/>
    </dxf>
    <dxf>
      <alignment horizontal="left" vertical="center" textRotation="0" wrapText="0" indent="3" justifyLastLine="0" shrinkToFit="0" readingOrder="0"/>
    </dxf>
    <dxf>
      <alignment horizontal="left" vertical="center" textRotation="0" wrapText="0" indent="3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EA000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center" textRotation="0" wrapText="0" indent="3" justifyLastLine="0" shrinkToFit="0" readingOrder="0"/>
    </dxf>
    <dxf>
      <numFmt numFmtId="164" formatCode="&quot;$&quot;#,##0.00"/>
      <alignment horizontal="right" vertical="center" textRotation="0" wrapText="0" indent="3" justifyLastLine="0" shrinkToFit="0" readingOrder="0"/>
    </dxf>
    <dxf>
      <alignment horizontal="left" vertical="center" textRotation="0" wrapText="0" indent="3" justifyLastLine="0" shrinkToFit="0" readingOrder="0"/>
    </dxf>
    <dxf>
      <numFmt numFmtId="165" formatCode="_(* #,##0_);_(* \(#,##0\);_(* &quot;-&quot;??_);_(@_)"/>
      <alignment horizontal="left" vertical="center" textRotation="0" wrapText="0" indent="3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6" formatCode="_(&quot;$&quot;* #,##0.000_);_(&quot;$&quot;* \(#,##0.000\);_(&quot;$&quot;* &quot;-&quot;??_);_(@_)"/>
      <alignment horizontal="left" vertical="center" textRotation="0" wrapText="0" indent="3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&quot;$&quot;#,##0.00"/>
      <alignment horizontal="right" vertical="center" textRotation="0" wrapText="0" indent="3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6" formatCode="_(&quot;$&quot;* #,##0.000_);_(&quot;$&quot;* \(#,##0.000\);_(&quot;$&quot;* &quot;-&quot;??_);_(@_)"/>
      <alignment horizontal="left" vertical="center" textRotation="0" wrapText="0" indent="3" justifyLastLine="0" shrinkToFit="0" readingOrder="0"/>
    </dxf>
    <dxf>
      <numFmt numFmtId="166" formatCode="_(&quot;$&quot;* #,##0.000_);_(&quot;$&quot;* \(#,##0.000\);_(&quot;$&quot;* &quot;-&quot;??_);_(@_)"/>
      <alignment horizontal="left" vertical="center" textRotation="0" wrapText="0" indent="3" justifyLastLine="0" shrinkToFit="0" readingOrder="0"/>
    </dxf>
    <dxf>
      <alignment horizontal="left" vertical="center" textRotation="0" wrapText="0" indent="3" justifyLastLine="0" shrinkToFit="0" readingOrder="0"/>
    </dxf>
    <dxf>
      <alignment horizontal="left" vertical="center" textRotation="0" wrapText="0" indent="3" justifyLastLine="0" shrinkToFit="0" readingOrder="0"/>
    </dxf>
    <dxf>
      <alignment horizontal="left" vertical="center" textRotation="0" wrapText="0" indent="3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EA000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center" textRotation="0" wrapText="0" indent="3" justifyLastLine="0" shrinkToFit="0" readingOrder="0"/>
    </dxf>
    <dxf>
      <numFmt numFmtId="164" formatCode="&quot;$&quot;#,##0.00"/>
      <alignment horizontal="right" vertical="center" textRotation="0" wrapText="0" indent="3" justifyLastLine="0" shrinkToFit="0" readingOrder="0"/>
    </dxf>
    <dxf>
      <alignment horizontal="left" vertical="center" textRotation="0" wrapText="0" indent="3" justifyLastLine="0" shrinkToFit="0" readingOrder="0"/>
    </dxf>
    <dxf>
      <numFmt numFmtId="165" formatCode="_(* #,##0_);_(* \(#,##0\);_(* &quot;-&quot;??_);_(@_)"/>
      <alignment horizontal="left" vertical="center" textRotation="0" wrapText="0" indent="3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6" formatCode="_(&quot;$&quot;* #,##0.000_);_(&quot;$&quot;* \(#,##0.000\);_(&quot;$&quot;* &quot;-&quot;??_);_(@_)"/>
      <alignment horizontal="left" vertical="center" textRotation="0" wrapText="0" indent="3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&quot;$&quot;#,##0.00"/>
      <alignment horizontal="right" vertical="center" textRotation="0" wrapText="0" indent="3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6" formatCode="_(&quot;$&quot;* #,##0.000_);_(&quot;$&quot;* \(#,##0.000\);_(&quot;$&quot;* &quot;-&quot;??_);_(@_)"/>
      <alignment horizontal="left" vertical="center" textRotation="0" wrapText="0" indent="3" justifyLastLine="0" shrinkToFit="0" readingOrder="0"/>
    </dxf>
    <dxf>
      <numFmt numFmtId="166" formatCode="_(&quot;$&quot;* #,##0.000_);_(&quot;$&quot;* \(#,##0.000\);_(&quot;$&quot;* &quot;-&quot;??_);_(@_)"/>
      <alignment horizontal="left" vertical="center" textRotation="0" wrapText="0" indent="3" justifyLastLine="0" shrinkToFit="0" readingOrder="0"/>
    </dxf>
    <dxf>
      <alignment horizontal="left" vertical="center" textRotation="0" wrapText="0" indent="3" justifyLastLine="0" shrinkToFit="0" readingOrder="0"/>
    </dxf>
    <dxf>
      <alignment horizontal="left" vertical="center" textRotation="0" wrapText="0" indent="3" justifyLastLine="0" shrinkToFit="0" readingOrder="0"/>
    </dxf>
    <dxf>
      <alignment horizontal="left" vertical="center" textRotation="0" wrapText="0" indent="3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EA000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center" textRotation="0" wrapText="0" indent="3" justifyLastLine="0" shrinkToFit="0" readingOrder="0"/>
    </dxf>
    <dxf>
      <numFmt numFmtId="164" formatCode="&quot;$&quot;#,##0.00"/>
      <alignment horizontal="right" vertical="center" textRotation="0" wrapText="0" indent="3" justifyLastLine="0" shrinkToFit="0" readingOrder="0"/>
    </dxf>
    <dxf>
      <alignment horizontal="left" vertical="center" textRotation="0" wrapText="0" indent="3" justifyLastLine="0" shrinkToFit="0" readingOrder="0"/>
    </dxf>
    <dxf>
      <numFmt numFmtId="165" formatCode="_(* #,##0_);_(* \(#,##0\);_(* &quot;-&quot;??_);_(@_)"/>
      <alignment horizontal="left" vertical="center" textRotation="0" wrapText="0" indent="3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6" formatCode="_(&quot;$&quot;* #,##0.000_);_(&quot;$&quot;* \(#,##0.000\);_(&quot;$&quot;* &quot;-&quot;??_);_(@_)"/>
      <alignment horizontal="left" vertical="center" textRotation="0" wrapText="0" indent="3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&quot;$&quot;#,##0.00"/>
      <alignment horizontal="right" vertical="center" textRotation="0" wrapText="0" indent="3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6" formatCode="_(&quot;$&quot;* #,##0.000_);_(&quot;$&quot;* \(#,##0.000\);_(&quot;$&quot;* &quot;-&quot;??_);_(@_)"/>
      <alignment horizontal="left" vertical="center" textRotation="0" wrapText="0" indent="3" justifyLastLine="0" shrinkToFit="0" readingOrder="0"/>
    </dxf>
    <dxf>
      <numFmt numFmtId="166" formatCode="_(&quot;$&quot;* #,##0.000_);_(&quot;$&quot;* \(#,##0.000\);_(&quot;$&quot;* &quot;-&quot;??_);_(@_)"/>
      <alignment horizontal="left" vertical="center" textRotation="0" wrapText="0" indent="3" justifyLastLine="0" shrinkToFit="0" readingOrder="0"/>
    </dxf>
    <dxf>
      <alignment horizontal="left" vertical="center" textRotation="0" wrapText="0" indent="3" justifyLastLine="0" shrinkToFit="0" readingOrder="0"/>
    </dxf>
    <dxf>
      <alignment horizontal="left" vertical="center" textRotation="0" wrapText="0" indent="3" justifyLastLine="0" shrinkToFit="0" readingOrder="0"/>
    </dxf>
    <dxf>
      <alignment horizontal="left" vertical="center" textRotation="0" wrapText="0" indent="3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EA000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center" textRotation="0" wrapText="0" indent="3" justifyLastLine="0" shrinkToFit="0" readingOrder="0"/>
    </dxf>
    <dxf>
      <numFmt numFmtId="164" formatCode="&quot;$&quot;#,##0.00"/>
      <alignment horizontal="right" vertical="center" textRotation="0" wrapText="0" indent="3" justifyLastLine="0" shrinkToFit="0" readingOrder="0"/>
    </dxf>
    <dxf>
      <alignment horizontal="left" vertical="center" textRotation="0" wrapText="0" indent="3" justifyLastLine="0" shrinkToFit="0" readingOrder="0"/>
    </dxf>
    <dxf>
      <numFmt numFmtId="165" formatCode="_(* #,##0_);_(* \(#,##0\);_(* &quot;-&quot;??_);_(@_)"/>
      <alignment horizontal="left" vertical="center" textRotation="0" wrapText="0" indent="3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6" formatCode="_(&quot;$&quot;* #,##0.000_);_(&quot;$&quot;* \(#,##0.000\);_(&quot;$&quot;* &quot;-&quot;??_);_(@_)"/>
      <alignment horizontal="left" vertical="center" textRotation="0" wrapText="0" indent="3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&quot;$&quot;#,##0.00"/>
      <alignment horizontal="right" vertical="center" textRotation="0" wrapText="0" indent="3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6" formatCode="_(&quot;$&quot;* #,##0.000_);_(&quot;$&quot;* \(#,##0.000\);_(&quot;$&quot;* &quot;-&quot;??_);_(@_)"/>
      <alignment horizontal="left" vertical="center" textRotation="0" wrapText="0" indent="3" justifyLastLine="0" shrinkToFit="0" readingOrder="0"/>
    </dxf>
    <dxf>
      <numFmt numFmtId="166" formatCode="_(&quot;$&quot;* #,##0.000_);_(&quot;$&quot;* \(#,##0.000\);_(&quot;$&quot;* &quot;-&quot;??_);_(@_)"/>
      <alignment horizontal="left" vertical="center" textRotation="0" wrapText="0" indent="3" justifyLastLine="0" shrinkToFit="0" readingOrder="0"/>
    </dxf>
    <dxf>
      <alignment horizontal="left" vertical="center" textRotation="0" wrapText="0" indent="3" justifyLastLine="0" shrinkToFit="0" readingOrder="0"/>
    </dxf>
    <dxf>
      <alignment horizontal="left" vertical="center" textRotation="0" wrapText="0" indent="3" justifyLastLine="0" shrinkToFit="0" readingOrder="0"/>
    </dxf>
    <dxf>
      <alignment horizontal="left" vertical="center" textRotation="0" wrapText="0" indent="3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EA0000"/>
        </patternFill>
      </fill>
      <alignment horizontal="center" vertical="center" textRotation="0" wrapText="1" indent="0" justifyLastLine="0" shrinkToFit="0" readingOrder="0"/>
    </dxf>
    <dxf>
      <font>
        <b/>
        <i val="0"/>
        <color theme="0"/>
      </font>
      <fill>
        <patternFill>
          <bgColor theme="2" tint="-0.499984740745262"/>
        </patternFill>
      </fill>
    </dxf>
    <dxf>
      <fill>
        <patternFill patternType="solid">
          <fgColor theme="5" tint="0.79995117038483843"/>
          <bgColor theme="2" tint="-9.9948118533890809E-2"/>
        </patternFill>
      </fill>
    </dxf>
    <dxf>
      <fill>
        <patternFill patternType="solid">
          <fgColor theme="5" tint="0.79992065187536243"/>
          <bgColor theme="0" tint="-4.9989318521683403E-2"/>
        </patternFill>
      </fill>
    </dxf>
    <dxf>
      <font>
        <b/>
        <color theme="1"/>
      </font>
    </dxf>
    <dxf>
      <font>
        <b/>
        <i val="0"/>
        <color theme="4"/>
      </font>
      <fill>
        <patternFill>
          <bgColor theme="2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0"/>
      </font>
      <fill>
        <patternFill patternType="solid">
          <fgColor theme="5"/>
          <bgColor theme="2" tint="-0.499984740745262"/>
        </patternFill>
      </fill>
      <border>
        <left style="thin">
          <color theme="3"/>
        </left>
        <right style="thin">
          <color theme="3"/>
        </right>
      </border>
    </dxf>
    <dxf>
      <font>
        <color theme="3" tint="-0.499984740745262"/>
      </font>
    </dxf>
  </dxfs>
  <tableStyles count="1" defaultTableStyle="TableStyleMedium2" defaultPivotStyle="PivotStyleLight16">
    <tableStyle name="Home Inventory Table" pivot="0" count="7" xr9:uid="{00000000-0011-0000-FFFF-FFFF00000000}">
      <tableStyleElement type="wholeTable" dxfId="138"/>
      <tableStyleElement type="headerRow" dxfId="137"/>
      <tableStyleElement type="totalRow" dxfId="136"/>
      <tableStyleElement type="lastColumn" dxfId="135"/>
      <tableStyleElement type="firstRowStripe" dxfId="134"/>
      <tableStyleElement type="firstColumnStripe" dxfId="133"/>
      <tableStyleElement type="firstTotalCell" dxfId="13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ollowad/AppData/Local/Microsoft/Windows/Temporary%20Internet%20Files/Content.Outlook/SRGEXYPI/WOR%20MASTER%20DRAFT%2020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eorgem3/AppData/Local/Microsoft/Windows/Temporary%20Internet%20Files/Content.Outlook/O40AZ8OI/CCAmarionpd8wk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Sales 1"/>
      <sheetName val="Sales 2"/>
      <sheetName val="EMLOYEE MANAGER"/>
      <sheetName val="TIMESHEET"/>
      <sheetName val="Sales Loc 3"/>
      <sheetName val="Accounts Payable"/>
      <sheetName val="Accounts Payable COMM"/>
      <sheetName val="Inventory"/>
      <sheetName val="PRO CARD-TJV"/>
      <sheetName val="Rollup"/>
      <sheetName val="FLASH"/>
      <sheetName val="Sheet1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sc"/>
      <sheetName val="Info"/>
      <sheetName val="Site 1"/>
      <sheetName val="Site 3"/>
      <sheetName val="Site 4"/>
      <sheetName val="Site 5"/>
      <sheetName val="Site 6"/>
      <sheetName val="Site 2"/>
      <sheetName val="ROLLUP"/>
      <sheetName val="Payroll"/>
      <sheetName val="FreshFavorite"/>
      <sheetName val="FF Calc."/>
      <sheetName val="FF Credit Card Summary"/>
      <sheetName val="Client Invoice"/>
      <sheetName val="Pepsi &amp; Coke Purchases"/>
    </sheetNames>
    <sheetDataSet>
      <sheetData sheetId="0" refreshError="1"/>
      <sheetData sheetId="1" refreshError="1"/>
      <sheetData sheetId="2">
        <row r="91">
          <cell r="CG91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0000000}" name="RoomLookup14" displayName="RoomLookup14" ref="C8:G24" totalsRowShown="0" headerRowDxfId="131" dataDxfId="130">
  <sortState xmlns:xlrd2="http://schemas.microsoft.com/office/spreadsheetml/2017/richdata2" ref="C9:C20">
    <sortCondition ref="C3:C15"/>
  </sortState>
  <tableColumns count="5">
    <tableColumn id="1" xr3:uid="{00000000-0010-0000-0000-000001000000}" name="Garden Produce Item" dataDxfId="129" totalsRowDxfId="128"/>
    <tableColumn id="2" xr3:uid="{00000000-0010-0000-0000-000002000000}" name="Price for Credit" dataDxfId="127" totalsRowDxfId="126" dataCellStyle="Currency"/>
    <tableColumn id="4" xr3:uid="{00000000-0010-0000-0000-000004000000}" name="Subbed Usage (LBS)" dataDxfId="125" totalsRowDxfId="124" dataCellStyle="Currency"/>
    <tableColumn id="3" xr3:uid="{00000000-0010-0000-0000-000003000000}" name="Added Usage (LBS)" dataDxfId="123" totalsRowDxfId="122" dataCellStyle="Comma"/>
    <tableColumn id="5" xr3:uid="{00000000-0010-0000-0000-000005000000}" name="Total Credit" dataDxfId="121" totalsRowDxfId="120" dataCellStyle="Currency">
      <calculatedColumnFormula>RoomLookup14[[#This Row],[Added Usage (LBS)]]*RoomLookup14[[#This Row],[Price for Credit]]</calculatedColumnFormula>
    </tableColumn>
  </tableColumns>
  <tableStyleInfo name="Home Inventory Table" showFirstColumn="0" showLastColumn="0" showRowStripes="1" showColumnStripes="0"/>
  <extLst>
    <ext xmlns:x14="http://schemas.microsoft.com/office/spreadsheetml/2009/9/main" uri="{504A1905-F514-4f6f-8877-14C23A59335A}">
      <x14:table altText="Room Lookup table" altTextSummary="List of rooms/areas in home used in drop down list on the Home Inventory Contents Sheet, Room/Area table column. "/>
    </ext>
  </extLst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7000000}" name="RoomLookup345" displayName="RoomLookup345" ref="C8:G24" totalsRowShown="0" headerRowDxfId="23" dataDxfId="22">
  <sortState xmlns:xlrd2="http://schemas.microsoft.com/office/spreadsheetml/2017/richdata2" ref="C9:C20">
    <sortCondition ref="C3:C15"/>
  </sortState>
  <tableColumns count="5">
    <tableColumn id="1" xr3:uid="{00000000-0010-0000-0700-000001000000}" name="Garden Produce Item" dataDxfId="21" totalsRowDxfId="20"/>
    <tableColumn id="2" xr3:uid="{00000000-0010-0000-0700-000002000000}" name="Price for Credit" dataDxfId="19" totalsRowDxfId="18" dataCellStyle="Currency"/>
    <tableColumn id="4" xr3:uid="{00000000-0010-0000-0700-000004000000}" name="Subbed Usage (LBS)" dataDxfId="17" totalsRowDxfId="16" dataCellStyle="Currency"/>
    <tableColumn id="3" xr3:uid="{00000000-0010-0000-0700-000003000000}" name="Added Usage (LBS)" dataDxfId="15" totalsRowDxfId="14" dataCellStyle="Comma"/>
    <tableColumn id="5" xr3:uid="{00000000-0010-0000-0700-000005000000}" name="Total Credit" dataDxfId="13" totalsRowDxfId="12" dataCellStyle="Currency">
      <calculatedColumnFormula>RoomLookup345[[#This Row],[Added Usage (LBS)]]*RoomLookup345[[#This Row],[Price for Credit]]</calculatedColumnFormula>
    </tableColumn>
  </tableColumns>
  <tableStyleInfo name="Home Inventory Table" showFirstColumn="0" showLastColumn="0" showRowStripes="1" showColumnStripes="0"/>
  <extLst>
    <ext xmlns:x14="http://schemas.microsoft.com/office/spreadsheetml/2009/9/main" uri="{504A1905-F514-4f6f-8877-14C23A59335A}">
      <x14:table altText="Room Lookup table" altTextSummary="List of rooms/areas in home used in drop down list on the Home Inventory Contents Sheet, Room/Area table column. "/>
    </ext>
  </extLst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8000000}" name="RoomLookup345678" displayName="RoomLookup345678" ref="C8:G24" totalsRowShown="0" headerRowDxfId="11" dataDxfId="10">
  <sortState xmlns:xlrd2="http://schemas.microsoft.com/office/spreadsheetml/2017/richdata2" ref="C9:C20">
    <sortCondition ref="C3:C15"/>
  </sortState>
  <tableColumns count="5">
    <tableColumn id="1" xr3:uid="{00000000-0010-0000-0800-000001000000}" name="Garden Produce Item" dataDxfId="9" totalsRowDxfId="8"/>
    <tableColumn id="2" xr3:uid="{00000000-0010-0000-0800-000002000000}" name="Price for Credit" dataDxfId="7" totalsRowDxfId="6" dataCellStyle="Currency"/>
    <tableColumn id="4" xr3:uid="{00000000-0010-0000-0800-000004000000}" name="Subbed Usage (LBS)" dataDxfId="5" totalsRowDxfId="4" dataCellStyle="Currency"/>
    <tableColumn id="3" xr3:uid="{00000000-0010-0000-0800-000003000000}" name="Added Usage (LBS)" dataDxfId="3" totalsRowDxfId="2" dataCellStyle="Comma"/>
    <tableColumn id="5" xr3:uid="{00000000-0010-0000-0800-000005000000}" name="Total Credit" dataDxfId="1" totalsRowDxfId="0" dataCellStyle="Currency">
      <calculatedColumnFormula>RoomLookup345678[[#This Row],[Added Usage (LBS)]]*RoomLookup345678[[#This Row],[Price for Credit]]</calculatedColumnFormula>
    </tableColumn>
  </tableColumns>
  <tableStyleInfo name="Home Inventory Table" showFirstColumn="0" showLastColumn="0" showRowStripes="1" showColumnStripes="0"/>
  <extLst>
    <ext xmlns:x14="http://schemas.microsoft.com/office/spreadsheetml/2009/9/main" uri="{504A1905-F514-4f6f-8877-14C23A59335A}">
      <x14:table altText="Room Lookup table" altTextSummary="List of rooms/areas in home used in drop down list on the Home Inventory Contents Sheet, Room/Area table column. 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RoomLookup" displayName="RoomLookup" ref="C8:G24" totalsRowShown="0" headerRowDxfId="119" dataDxfId="118">
  <sortState xmlns:xlrd2="http://schemas.microsoft.com/office/spreadsheetml/2017/richdata2" ref="C9:C20">
    <sortCondition ref="C3:C15"/>
  </sortState>
  <tableColumns count="5">
    <tableColumn id="1" xr3:uid="{00000000-0010-0000-0100-000001000000}" name="Garden Produce Item" dataDxfId="117" totalsRowDxfId="116"/>
    <tableColumn id="2" xr3:uid="{00000000-0010-0000-0100-000002000000}" name="Price for Credit" dataDxfId="115" totalsRowDxfId="114" dataCellStyle="Currency"/>
    <tableColumn id="4" xr3:uid="{00000000-0010-0000-0100-000004000000}" name="Subbed Usage (LBS)" dataDxfId="113" totalsRowDxfId="112" dataCellStyle="Currency"/>
    <tableColumn id="3" xr3:uid="{00000000-0010-0000-0100-000003000000}" name="Added Usage (LBS)" dataDxfId="111" totalsRowDxfId="110" dataCellStyle="Comma"/>
    <tableColumn id="5" xr3:uid="{00000000-0010-0000-0100-000005000000}" name="Total Credit" dataDxfId="109" totalsRowDxfId="108" dataCellStyle="Currency">
      <calculatedColumnFormula>RoomLookup[[#This Row],[Added Usage (LBS)]]*RoomLookup[[#This Row],[Price for Credit]]</calculatedColumnFormula>
    </tableColumn>
  </tableColumns>
  <tableStyleInfo name="Home Inventory Table" showFirstColumn="0" showLastColumn="0" showRowStripes="1" showColumnStripes="0"/>
  <extLst>
    <ext xmlns:x14="http://schemas.microsoft.com/office/spreadsheetml/2009/9/main" uri="{504A1905-F514-4f6f-8877-14C23A59335A}">
      <x14:table altText="Room Lookup table" altTextSummary="List of rooms/areas in home used in drop down list on the Home Inventory Contents Sheet, Room/Area table column. 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2000000}" name="RoomLookup34569" displayName="RoomLookup34569" ref="C8:G24" totalsRowShown="0" headerRowDxfId="107" dataDxfId="106">
  <sortState xmlns:xlrd2="http://schemas.microsoft.com/office/spreadsheetml/2017/richdata2" ref="C9:C20">
    <sortCondition ref="C3:C15"/>
  </sortState>
  <tableColumns count="5">
    <tableColumn id="1" xr3:uid="{00000000-0010-0000-0200-000001000000}" name="Garden Produce Item" dataDxfId="105" totalsRowDxfId="104"/>
    <tableColumn id="2" xr3:uid="{00000000-0010-0000-0200-000002000000}" name="Price for Credit" dataDxfId="103" totalsRowDxfId="102" dataCellStyle="Currency"/>
    <tableColumn id="4" xr3:uid="{00000000-0010-0000-0200-000004000000}" name="Subbed Usage (LBS)" dataDxfId="101" totalsRowDxfId="100" dataCellStyle="Currency"/>
    <tableColumn id="3" xr3:uid="{00000000-0010-0000-0200-000003000000}" name="Added Usage (LBS)" dataDxfId="99" totalsRowDxfId="98" dataCellStyle="Comma"/>
    <tableColumn id="5" xr3:uid="{00000000-0010-0000-0200-000005000000}" name="Total Credit" dataDxfId="97" totalsRowDxfId="96" dataCellStyle="Currency">
      <calculatedColumnFormula>RoomLookup34569[[#This Row],[Added Usage (LBS)]]*RoomLookup34569[[#This Row],[Price for Credit]]</calculatedColumnFormula>
    </tableColumn>
  </tableColumns>
  <tableStyleInfo name="Home Inventory Table" showFirstColumn="0" showLastColumn="0" showRowStripes="1" showColumnStripes="0"/>
  <extLst>
    <ext xmlns:x14="http://schemas.microsoft.com/office/spreadsheetml/2009/9/main" uri="{504A1905-F514-4f6f-8877-14C23A59335A}">
      <x14:table altText="Room Lookup table" altTextSummary="List of rooms/areas in home used in drop down list on the Home Inventory Contents Sheet, Room/Area table column. 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F75A6C90-E9F1-4443-8B46-0218C3E8C1D9}" name="RoomLookup3456915" displayName="RoomLookup3456915" ref="L8:P24" totalsRowShown="0" headerRowDxfId="95" dataDxfId="94">
  <sortState xmlns:xlrd2="http://schemas.microsoft.com/office/spreadsheetml/2017/richdata2" ref="L9:L20">
    <sortCondition ref="L3:L15"/>
  </sortState>
  <tableColumns count="5">
    <tableColumn id="1" xr3:uid="{1BDA3598-6B61-42CC-BD9E-8AF2D18EE006}" name="Garden Produce Item" dataDxfId="93" totalsRowDxfId="92"/>
    <tableColumn id="2" xr3:uid="{F6D5D63A-A259-4E17-B607-0D259754B109}" name="Price for Credit" dataDxfId="91" totalsRowDxfId="90" dataCellStyle="Currency"/>
    <tableColumn id="4" xr3:uid="{7A4BBD91-B380-4302-845C-8B33F2867689}" name="Subbed Usage (LBS)" dataDxfId="89" totalsRowDxfId="88" dataCellStyle="Currency"/>
    <tableColumn id="3" xr3:uid="{00E5FFF1-8287-435A-9886-E5827B2EC25F}" name="Added Usage (LBS)" dataDxfId="87" totalsRowDxfId="86" dataCellStyle="Comma"/>
    <tableColumn id="5" xr3:uid="{6A6F5BE8-4FBB-4688-B31E-8A959ABFE50F}" name="Total Credit" dataDxfId="85" totalsRowDxfId="84" dataCellStyle="Currency">
      <calculatedColumnFormula>RoomLookup3456915[[#This Row],[Added Usage (LBS)]]*RoomLookup3456915[[#This Row],[Price for Credit]]</calculatedColumnFormula>
    </tableColumn>
  </tableColumns>
  <tableStyleInfo name="Home Inventory Table" showFirstColumn="0" showLastColumn="0" showRowStripes="1" showColumnStripes="0"/>
  <extLst>
    <ext xmlns:x14="http://schemas.microsoft.com/office/spreadsheetml/2009/9/main" uri="{504A1905-F514-4f6f-8877-14C23A59335A}">
      <x14:table altText="Room Lookup table" altTextSummary="List of rooms/areas in home used in drop down list on the Home Inventory Contents Sheet, Room/Area table column. 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A8A7B532-F813-4EB7-B5CF-16750D1ABE0B}" name="RoomLookup3456917" displayName="RoomLookup3456917" ref="L32:P48" totalsRowShown="0" headerRowDxfId="83" dataDxfId="82">
  <sortState xmlns:xlrd2="http://schemas.microsoft.com/office/spreadsheetml/2017/richdata2" ref="L33:L44">
    <sortCondition ref="L3:L15"/>
  </sortState>
  <tableColumns count="5">
    <tableColumn id="1" xr3:uid="{D062135D-C786-4648-B815-3C5CB3F3D097}" name="Garden Produce Item" dataDxfId="81" totalsRowDxfId="80"/>
    <tableColumn id="2" xr3:uid="{E6B770E8-802B-4CD1-8DC5-A653E5B82D15}" name="Price for Credit" dataDxfId="79" totalsRowDxfId="78" dataCellStyle="Currency"/>
    <tableColumn id="4" xr3:uid="{437D755C-B1AE-46A6-8BA8-BEEC762F5303}" name="Subbed Usage (LBS)" dataDxfId="77" totalsRowDxfId="76" dataCellStyle="Currency"/>
    <tableColumn id="3" xr3:uid="{28A4807E-2D97-4569-BE6C-AE46AD67D7BB}" name="Added Usage (LBS)" dataDxfId="75" totalsRowDxfId="74" dataCellStyle="Comma"/>
    <tableColumn id="5" xr3:uid="{3FA64D83-6D27-400D-A93C-346FF7A3F6F1}" name="Total Credit" dataDxfId="73" totalsRowDxfId="72" dataCellStyle="Currency">
      <calculatedColumnFormula>RoomLookup3456917[[#This Row],[Added Usage (LBS)]]*RoomLookup3456917[[#This Row],[Price for Credit]]</calculatedColumnFormula>
    </tableColumn>
  </tableColumns>
  <tableStyleInfo name="Home Inventory Table" showFirstColumn="0" showLastColumn="0" showRowStripes="1" showColumnStripes="0"/>
  <extLst>
    <ext xmlns:x14="http://schemas.microsoft.com/office/spreadsheetml/2009/9/main" uri="{504A1905-F514-4f6f-8877-14C23A59335A}">
      <x14:table altText="Room Lookup table" altTextSummary="List of rooms/areas in home used in drop down list on the Home Inventory Contents Sheet, Room/Area table column. 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3000000}" name="RoomLookup34567" displayName="RoomLookup34567" ref="C8:G24" totalsRowShown="0" headerRowDxfId="71" dataDxfId="70">
  <sortState xmlns:xlrd2="http://schemas.microsoft.com/office/spreadsheetml/2017/richdata2" ref="C9:C20">
    <sortCondition ref="C3:C15"/>
  </sortState>
  <tableColumns count="5">
    <tableColumn id="1" xr3:uid="{00000000-0010-0000-0300-000001000000}" name="Garden Produce Item" dataDxfId="69" totalsRowDxfId="68"/>
    <tableColumn id="2" xr3:uid="{00000000-0010-0000-0300-000002000000}" name="Price for Credit" dataDxfId="67" totalsRowDxfId="66" dataCellStyle="Currency"/>
    <tableColumn id="4" xr3:uid="{00000000-0010-0000-0300-000004000000}" name="Subbed Usage (LBS)" dataDxfId="65" totalsRowDxfId="64" dataCellStyle="Currency"/>
    <tableColumn id="3" xr3:uid="{00000000-0010-0000-0300-000003000000}" name="Added Usage (LBS)" dataDxfId="63" totalsRowDxfId="62" dataCellStyle="Comma"/>
    <tableColumn id="5" xr3:uid="{00000000-0010-0000-0300-000005000000}" name="Total Credit" dataDxfId="61" totalsRowDxfId="60" dataCellStyle="Currency">
      <calculatedColumnFormula>RoomLookup34567[[#This Row],[Added Usage (LBS)]]*RoomLookup34567[[#This Row],[Price for Credit]]</calculatedColumnFormula>
    </tableColumn>
  </tableColumns>
  <tableStyleInfo name="Home Inventory Table" showFirstColumn="0" showLastColumn="0" showRowStripes="1" showColumnStripes="0"/>
  <extLst>
    <ext xmlns:x14="http://schemas.microsoft.com/office/spreadsheetml/2009/9/main" uri="{504A1905-F514-4f6f-8877-14C23A59335A}">
      <x14:table altText="Room Lookup table" altTextSummary="List of rooms/areas in home used in drop down list on the Home Inventory Contents Sheet, Room/Area table column. 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RoomLookup3456" displayName="RoomLookup3456" ref="C8:G24" totalsRowShown="0" headerRowDxfId="59" dataDxfId="58">
  <sortState xmlns:xlrd2="http://schemas.microsoft.com/office/spreadsheetml/2017/richdata2" ref="C9:C20">
    <sortCondition ref="C3:C15"/>
  </sortState>
  <tableColumns count="5">
    <tableColumn id="1" xr3:uid="{00000000-0010-0000-0400-000001000000}" name="Garden Produce Item" dataDxfId="57" totalsRowDxfId="56"/>
    <tableColumn id="2" xr3:uid="{00000000-0010-0000-0400-000002000000}" name="Price for Credit" dataDxfId="55" totalsRowDxfId="54" dataCellStyle="Currency"/>
    <tableColumn id="4" xr3:uid="{00000000-0010-0000-0400-000004000000}" name="Subbed Usage (LBS)" dataDxfId="53" totalsRowDxfId="52" dataCellStyle="Currency"/>
    <tableColumn id="3" xr3:uid="{00000000-0010-0000-0400-000003000000}" name="Added Usage (LBS)" dataDxfId="51" totalsRowDxfId="50" dataCellStyle="Comma"/>
    <tableColumn id="5" xr3:uid="{00000000-0010-0000-0400-000005000000}" name="Total Credit" dataDxfId="49" totalsRowDxfId="48" dataCellStyle="Currency">
      <calculatedColumnFormula>RoomLookup3456[[#This Row],[Added Usage (LBS)]]*RoomLookup3456[[#This Row],[Price for Credit]]</calculatedColumnFormula>
    </tableColumn>
  </tableColumns>
  <tableStyleInfo name="Home Inventory Table" showFirstColumn="0" showLastColumn="0" showRowStripes="1" showColumnStripes="0"/>
  <extLst>
    <ext xmlns:x14="http://schemas.microsoft.com/office/spreadsheetml/2009/9/main" uri="{504A1905-F514-4f6f-8877-14C23A59335A}">
      <x14:table altText="Room Lookup table" altTextSummary="List of rooms/areas in home used in drop down list on the Home Inventory Contents Sheet, Room/Area table column. "/>
    </ext>
  </extLst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5000000}" name="RoomLookup3" displayName="RoomLookup3" ref="C8:G24" totalsRowShown="0" headerRowDxfId="47" dataDxfId="46">
  <sortState xmlns:xlrd2="http://schemas.microsoft.com/office/spreadsheetml/2017/richdata2" ref="C9:C20">
    <sortCondition ref="C3:C15"/>
  </sortState>
  <tableColumns count="5">
    <tableColumn id="1" xr3:uid="{00000000-0010-0000-0500-000001000000}" name="Garden Produce Item" dataDxfId="45" totalsRowDxfId="44"/>
    <tableColumn id="2" xr3:uid="{00000000-0010-0000-0500-000002000000}" name="Price for Credit" dataDxfId="43" totalsRowDxfId="42" dataCellStyle="Currency"/>
    <tableColumn id="4" xr3:uid="{00000000-0010-0000-0500-000004000000}" name="Subbed Usage (LBS)" dataDxfId="41" totalsRowDxfId="40" dataCellStyle="Currency"/>
    <tableColumn id="3" xr3:uid="{00000000-0010-0000-0500-000003000000}" name="Added Usage (LBS)" dataDxfId="39" totalsRowDxfId="38" dataCellStyle="Comma"/>
    <tableColumn id="5" xr3:uid="{00000000-0010-0000-0500-000005000000}" name="Total Credit" dataDxfId="37" totalsRowDxfId="36" dataCellStyle="Currency">
      <calculatedColumnFormula>RoomLookup3[[#This Row],[Added Usage (LBS)]]*RoomLookup3[[#This Row],[Price for Credit]]</calculatedColumnFormula>
    </tableColumn>
  </tableColumns>
  <tableStyleInfo name="Home Inventory Table" showFirstColumn="0" showLastColumn="0" showRowStripes="1" showColumnStripes="0"/>
  <extLst>
    <ext xmlns:x14="http://schemas.microsoft.com/office/spreadsheetml/2009/9/main" uri="{504A1905-F514-4f6f-8877-14C23A59335A}">
      <x14:table altText="Room Lookup table" altTextSummary="List of rooms/areas in home used in drop down list on the Home Inventory Contents Sheet, Room/Area table column. "/>
    </ext>
  </extLst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6000000}" name="RoomLookup34" displayName="RoomLookup34" ref="C8:G24" totalsRowShown="0" headerRowDxfId="35" dataDxfId="34">
  <sortState xmlns:xlrd2="http://schemas.microsoft.com/office/spreadsheetml/2017/richdata2" ref="C9:C20">
    <sortCondition ref="C3:C15"/>
  </sortState>
  <tableColumns count="5">
    <tableColumn id="1" xr3:uid="{00000000-0010-0000-0600-000001000000}" name="Garden Produce Item" dataDxfId="33" totalsRowDxfId="32"/>
    <tableColumn id="2" xr3:uid="{00000000-0010-0000-0600-000002000000}" name="Price for Credit" dataDxfId="31" totalsRowDxfId="30" dataCellStyle="Currency"/>
    <tableColumn id="4" xr3:uid="{00000000-0010-0000-0600-000004000000}" name="Subbed Usage (LBS)" dataDxfId="29" totalsRowDxfId="28" dataCellStyle="Currency"/>
    <tableColumn id="3" xr3:uid="{00000000-0010-0000-0600-000003000000}" name="Added Usage (LBS)" dataDxfId="27" totalsRowDxfId="26" dataCellStyle="Comma"/>
    <tableColumn id="5" xr3:uid="{00000000-0010-0000-0600-000005000000}" name="Total Credit" dataDxfId="25" totalsRowDxfId="24" dataCellStyle="Currency">
      <calculatedColumnFormula>RoomLookup34[[#This Row],[Added Usage (LBS)]]*RoomLookup34[[#This Row],[Price for Credit]]</calculatedColumnFormula>
    </tableColumn>
  </tableColumns>
  <tableStyleInfo name="Home Inventory Table" showFirstColumn="0" showLastColumn="0" showRowStripes="1" showColumnStripes="0"/>
  <extLst>
    <ext xmlns:x14="http://schemas.microsoft.com/office/spreadsheetml/2009/9/main" uri="{504A1905-F514-4f6f-8877-14C23A59335A}">
      <x14:table altText="Room Lookup table" altTextSummary="List of rooms/areas in home used in drop down list on the Home Inventory Contents Sheet, Room/Area table column. 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5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54"/>
  <sheetViews>
    <sheetView tabSelected="1" topLeftCell="A4" zoomScale="90" zoomScaleNormal="90" workbookViewId="0">
      <selection activeCell="E19" sqref="E19"/>
    </sheetView>
  </sheetViews>
  <sheetFormatPr defaultRowHeight="13.2" x14ac:dyDescent="0.25"/>
  <cols>
    <col min="1" max="1" width="5.44140625" customWidth="1"/>
    <col min="2" max="2" width="4.44140625" customWidth="1"/>
    <col min="3" max="3" width="30" customWidth="1"/>
    <col min="4" max="4" width="15.44140625" customWidth="1"/>
    <col min="5" max="6" width="19.5546875" customWidth="1"/>
    <col min="7" max="7" width="21" customWidth="1"/>
    <col min="8" max="8" width="5" customWidth="1"/>
  </cols>
  <sheetData>
    <row r="1" spans="2:8" ht="13.8" thickBot="1" x14ac:dyDescent="0.3"/>
    <row r="2" spans="2:8" ht="15.6" x14ac:dyDescent="0.3">
      <c r="B2" s="1"/>
      <c r="C2" s="62" t="s">
        <v>0</v>
      </c>
      <c r="D2" s="62"/>
      <c r="E2" s="62"/>
      <c r="F2" s="62"/>
      <c r="G2" s="62"/>
      <c r="H2" s="2"/>
    </row>
    <row r="3" spans="2:8" ht="13.8" thickBot="1" x14ac:dyDescent="0.3">
      <c r="B3" s="3"/>
      <c r="C3" s="4"/>
      <c r="D3" s="4"/>
      <c r="E3" s="4"/>
      <c r="F3" s="4"/>
      <c r="G3" s="4"/>
      <c r="H3" s="5"/>
    </row>
    <row r="4" spans="2:8" x14ac:dyDescent="0.25">
      <c r="B4" s="3"/>
      <c r="C4" s="4"/>
      <c r="D4" s="4"/>
      <c r="E4" s="6" t="s">
        <v>1</v>
      </c>
      <c r="F4" s="63" t="s">
        <v>29</v>
      </c>
      <c r="G4" s="64"/>
      <c r="H4" s="5"/>
    </row>
    <row r="5" spans="2:8" x14ac:dyDescent="0.25">
      <c r="B5" s="3"/>
      <c r="C5" s="4"/>
      <c r="D5" s="4"/>
      <c r="E5" s="7" t="s">
        <v>2</v>
      </c>
      <c r="F5" s="56">
        <v>45078</v>
      </c>
      <c r="G5" s="56"/>
      <c r="H5" s="5"/>
    </row>
    <row r="6" spans="2:8" ht="13.8" thickBot="1" x14ac:dyDescent="0.3">
      <c r="B6" s="3"/>
      <c r="C6" s="8"/>
      <c r="D6" s="8"/>
      <c r="E6" s="9" t="s">
        <v>3</v>
      </c>
      <c r="F6" s="65"/>
      <c r="G6" s="66"/>
      <c r="H6" s="5"/>
    </row>
    <row r="7" spans="2:8" x14ac:dyDescent="0.25">
      <c r="B7" s="3"/>
      <c r="C7" s="8"/>
      <c r="D7" s="8"/>
      <c r="E7" s="8"/>
      <c r="F7" s="8"/>
      <c r="G7" s="8"/>
      <c r="H7" s="5"/>
    </row>
    <row r="8" spans="2:8" s="13" customFormat="1" ht="32.25" customHeight="1" x14ac:dyDescent="0.25">
      <c r="B8" s="10"/>
      <c r="C8" s="11" t="s">
        <v>4</v>
      </c>
      <c r="D8" s="11" t="s">
        <v>5</v>
      </c>
      <c r="E8" s="11" t="s">
        <v>6</v>
      </c>
      <c r="F8" s="11" t="s">
        <v>7</v>
      </c>
      <c r="G8" s="11" t="s">
        <v>8</v>
      </c>
      <c r="H8" s="12"/>
    </row>
    <row r="9" spans="2:8" x14ac:dyDescent="0.25">
      <c r="B9" s="58" t="s">
        <v>41</v>
      </c>
      <c r="C9" s="14" t="s">
        <v>23</v>
      </c>
      <c r="D9" s="60">
        <v>1.58</v>
      </c>
      <c r="E9" s="16">
        <v>0</v>
      </c>
      <c r="F9" s="16">
        <v>0</v>
      </c>
      <c r="G9" s="15">
        <f>RoomLookup14[[#This Row],[Price for Credit]]*RoomLookup14[[#This Row],[Subbed Usage (LBS)]]</f>
        <v>0</v>
      </c>
      <c r="H9" s="5"/>
    </row>
    <row r="10" spans="2:8" x14ac:dyDescent="0.25">
      <c r="B10" s="58" t="s">
        <v>41</v>
      </c>
      <c r="C10" s="18" t="s">
        <v>9</v>
      </c>
      <c r="D10" s="60">
        <v>0.99</v>
      </c>
      <c r="E10" s="46">
        <v>0</v>
      </c>
      <c r="F10" s="16">
        <v>0</v>
      </c>
      <c r="G10" s="15">
        <f>RoomLookup14[[#This Row],[Price for Credit]]*RoomLookup14[[#This Row],[Subbed Usage (LBS)]]</f>
        <v>0</v>
      </c>
      <c r="H10" s="5"/>
    </row>
    <row r="11" spans="2:8" x14ac:dyDescent="0.25">
      <c r="B11" s="58" t="s">
        <v>41</v>
      </c>
      <c r="C11" s="18" t="s">
        <v>10</v>
      </c>
      <c r="D11" s="60">
        <v>0.5</v>
      </c>
      <c r="E11" s="46">
        <f>727+1338</f>
        <v>2065</v>
      </c>
      <c r="F11" s="16">
        <v>0</v>
      </c>
      <c r="G11" s="15">
        <f>RoomLookup14[[#This Row],[Price for Credit]]*RoomLookup14[[#This Row],[Subbed Usage (LBS)]]</f>
        <v>1032.5</v>
      </c>
      <c r="H11" s="5"/>
    </row>
    <row r="12" spans="2:8" x14ac:dyDescent="0.25">
      <c r="B12" s="58" t="s">
        <v>42</v>
      </c>
      <c r="C12" s="18" t="s">
        <v>24</v>
      </c>
      <c r="D12" s="59">
        <v>1.99</v>
      </c>
      <c r="E12" s="46">
        <v>0</v>
      </c>
      <c r="F12" s="16">
        <v>0</v>
      </c>
      <c r="G12" s="15">
        <f>RoomLookup14[[#This Row],[Price for Credit]]*RoomLookup14[[#This Row],[Subbed Usage (LBS)]]</f>
        <v>0</v>
      </c>
      <c r="H12" s="5"/>
    </row>
    <row r="13" spans="2:8" x14ac:dyDescent="0.25">
      <c r="B13" s="3"/>
      <c r="C13" s="18" t="s">
        <v>25</v>
      </c>
      <c r="D13" s="57">
        <v>0.26</v>
      </c>
      <c r="E13" s="46">
        <v>0</v>
      </c>
      <c r="F13" s="16">
        <v>0</v>
      </c>
      <c r="G13" s="15">
        <f>RoomLookup14[[#This Row],[Price for Credit]]*RoomLookup14[[#This Row],[Subbed Usage (LBS)]]</f>
        <v>0</v>
      </c>
      <c r="H13" s="5"/>
    </row>
    <row r="14" spans="2:8" x14ac:dyDescent="0.25">
      <c r="B14" s="58" t="s">
        <v>41</v>
      </c>
      <c r="C14" s="18" t="s">
        <v>26</v>
      </c>
      <c r="D14" s="59">
        <v>1.99</v>
      </c>
      <c r="E14" s="46">
        <v>0</v>
      </c>
      <c r="F14" s="16">
        <v>0</v>
      </c>
      <c r="G14" s="15">
        <f>RoomLookup14[[#This Row],[Price for Credit]]*RoomLookup14[[#This Row],[Subbed Usage (LBS)]]</f>
        <v>0</v>
      </c>
      <c r="H14" s="5"/>
    </row>
    <row r="15" spans="2:8" x14ac:dyDescent="0.25">
      <c r="B15" s="3"/>
      <c r="C15" s="18" t="s">
        <v>11</v>
      </c>
      <c r="D15" s="55">
        <v>0.56999999999999995</v>
      </c>
      <c r="E15" s="46">
        <v>0</v>
      </c>
      <c r="F15" s="16">
        <v>0</v>
      </c>
      <c r="G15" s="15">
        <f>RoomLookup14[[#This Row],[Price for Credit]]*RoomLookup14[[#This Row],[Subbed Usage (LBS)]]</f>
        <v>0</v>
      </c>
      <c r="H15" s="5"/>
    </row>
    <row r="16" spans="2:8" x14ac:dyDescent="0.25">
      <c r="B16" s="58" t="s">
        <v>42</v>
      </c>
      <c r="C16" s="14" t="s">
        <v>12</v>
      </c>
      <c r="D16" s="60">
        <v>2.95</v>
      </c>
      <c r="E16" s="46">
        <v>0</v>
      </c>
      <c r="F16" s="16">
        <v>0</v>
      </c>
      <c r="G16" s="15">
        <f>RoomLookup14[[#This Row],[Price for Credit]]*RoomLookup14[[#This Row],[Subbed Usage (LBS)]]</f>
        <v>0</v>
      </c>
      <c r="H16" s="5"/>
    </row>
    <row r="17" spans="2:8" x14ac:dyDescent="0.25">
      <c r="B17" s="58" t="s">
        <v>41</v>
      </c>
      <c r="C17" s="18" t="s">
        <v>13</v>
      </c>
      <c r="D17" s="60">
        <v>0.98</v>
      </c>
      <c r="E17" s="46">
        <f>307+954</f>
        <v>1261</v>
      </c>
      <c r="F17" s="16">
        <v>0</v>
      </c>
      <c r="G17" s="15">
        <f>RoomLookup14[[#This Row],[Price for Credit]]*RoomLookup14[[#This Row],[Subbed Usage (LBS)]]</f>
        <v>1235.78</v>
      </c>
      <c r="H17" s="5"/>
    </row>
    <row r="18" spans="2:8" x14ac:dyDescent="0.25">
      <c r="B18" s="58" t="s">
        <v>41</v>
      </c>
      <c r="C18" s="18" t="s">
        <v>14</v>
      </c>
      <c r="D18" s="60">
        <v>0.99</v>
      </c>
      <c r="E18" s="46">
        <v>1789</v>
      </c>
      <c r="F18" s="16">
        <f>185+131+596</f>
        <v>912</v>
      </c>
      <c r="G18" s="15">
        <f>RoomLookup14[[#This Row],[Price for Credit]]*RoomLookup14[[#This Row],[Subbed Usage (LBS)]]</f>
        <v>1771.11</v>
      </c>
      <c r="H18" s="5"/>
    </row>
    <row r="19" spans="2:8" x14ac:dyDescent="0.25">
      <c r="B19" s="58" t="s">
        <v>41</v>
      </c>
      <c r="C19" s="18" t="s">
        <v>15</v>
      </c>
      <c r="D19" s="60">
        <v>1.28</v>
      </c>
      <c r="E19" s="16">
        <v>0</v>
      </c>
      <c r="F19" s="16">
        <v>0</v>
      </c>
      <c r="G19" s="15">
        <f>RoomLookup14[[#This Row],[Price for Credit]]*RoomLookup14[[#This Row],[Subbed Usage (LBS)]]</f>
        <v>0</v>
      </c>
      <c r="H19" s="5"/>
    </row>
    <row r="20" spans="2:8" x14ac:dyDescent="0.25">
      <c r="B20" s="58" t="s">
        <v>41</v>
      </c>
      <c r="C20" s="18" t="s">
        <v>16</v>
      </c>
      <c r="D20" s="60">
        <v>0.98</v>
      </c>
      <c r="E20" s="16">
        <v>0</v>
      </c>
      <c r="F20" s="16">
        <v>0</v>
      </c>
      <c r="G20" s="15">
        <f>RoomLookup14[[#This Row],[Price for Credit]]*RoomLookup14[[#This Row],[Subbed Usage (LBS)]]</f>
        <v>0</v>
      </c>
      <c r="H20" s="5"/>
    </row>
    <row r="21" spans="2:8" x14ac:dyDescent="0.25">
      <c r="B21" s="58" t="s">
        <v>41</v>
      </c>
      <c r="C21" s="18" t="s">
        <v>17</v>
      </c>
      <c r="D21" s="60">
        <v>1</v>
      </c>
      <c r="E21" s="16">
        <v>0</v>
      </c>
      <c r="F21" s="16">
        <v>0</v>
      </c>
      <c r="G21" s="15">
        <f>RoomLookup14[[#This Row],[Price for Credit]]*RoomLookup14[[#This Row],[Subbed Usage (LBS)]]</f>
        <v>0</v>
      </c>
      <c r="H21" s="5"/>
    </row>
    <row r="22" spans="2:8" x14ac:dyDescent="0.25">
      <c r="B22" s="58" t="s">
        <v>42</v>
      </c>
      <c r="C22" s="18" t="s">
        <v>18</v>
      </c>
      <c r="D22" s="60">
        <v>0.34</v>
      </c>
      <c r="E22" s="16">
        <v>0</v>
      </c>
      <c r="F22" s="16">
        <v>0</v>
      </c>
      <c r="G22" s="15">
        <f>RoomLookup14[[#This Row],[Price for Credit]]*RoomLookup14[[#This Row],[Subbed Usage (LBS)]]</f>
        <v>0</v>
      </c>
      <c r="H22" s="5"/>
    </row>
    <row r="23" spans="2:8" ht="13.8" thickBot="1" x14ac:dyDescent="0.3">
      <c r="B23" s="3"/>
      <c r="C23" s="18"/>
      <c r="D23" s="19" t="s">
        <v>19</v>
      </c>
      <c r="E23" s="20">
        <f>SUM(E9:E22)</f>
        <v>5115</v>
      </c>
      <c r="F23" s="20">
        <f>SUM(F9:F22)</f>
        <v>912</v>
      </c>
      <c r="G23" s="21">
        <f>SUM(G9:G22)</f>
        <v>4039.3899999999994</v>
      </c>
      <c r="H23" s="5"/>
    </row>
    <row r="24" spans="2:8" ht="14.4" thickTop="1" thickBot="1" x14ac:dyDescent="0.3">
      <c r="B24" s="22"/>
      <c r="C24" s="23"/>
      <c r="D24" s="24"/>
      <c r="E24" s="25"/>
      <c r="F24" s="26"/>
      <c r="G24" s="27"/>
      <c r="H24" s="28"/>
    </row>
    <row r="26" spans="2:8" x14ac:dyDescent="0.25">
      <c r="G26" s="29"/>
    </row>
    <row r="27" spans="2:8" hidden="1" x14ac:dyDescent="0.25"/>
    <row r="28" spans="2:8" hidden="1" x14ac:dyDescent="0.25">
      <c r="D28" s="40" t="s">
        <v>32</v>
      </c>
      <c r="E28" s="39" t="s">
        <v>33</v>
      </c>
      <c r="F28" s="39" t="s">
        <v>34</v>
      </c>
      <c r="G28" s="39" t="s">
        <v>35</v>
      </c>
    </row>
    <row r="29" spans="2:8" hidden="1" x14ac:dyDescent="0.25">
      <c r="C29" s="35" t="s">
        <v>23</v>
      </c>
      <c r="D29" s="41">
        <v>0.67</v>
      </c>
      <c r="E29">
        <v>0.65</v>
      </c>
      <c r="F29" s="29">
        <v>2.0000000000000018E-2</v>
      </c>
      <c r="G29" s="37">
        <v>2.9850746268656692E-2</v>
      </c>
    </row>
    <row r="30" spans="2:8" hidden="1" x14ac:dyDescent="0.25">
      <c r="C30" s="36" t="s">
        <v>9</v>
      </c>
      <c r="D30" s="42">
        <v>0.38600000000000001</v>
      </c>
      <c r="E30">
        <v>0.14000000000000001</v>
      </c>
      <c r="F30" s="29">
        <v>0.246</v>
      </c>
      <c r="G30" s="37">
        <v>0.63730569948186533</v>
      </c>
    </row>
    <row r="31" spans="2:8" hidden="1" x14ac:dyDescent="0.25">
      <c r="C31" s="35" t="s">
        <v>10</v>
      </c>
      <c r="D31" s="41">
        <v>0.28999999999999998</v>
      </c>
      <c r="E31">
        <v>0.27</v>
      </c>
      <c r="F31" s="29">
        <v>1.9999999999999962E-2</v>
      </c>
      <c r="G31" s="37">
        <v>6.8965517241379226E-2</v>
      </c>
    </row>
    <row r="32" spans="2:8" hidden="1" x14ac:dyDescent="0.25">
      <c r="C32" s="36" t="s">
        <v>24</v>
      </c>
      <c r="D32" s="43">
        <v>0.53</v>
      </c>
      <c r="E32">
        <v>0.15</v>
      </c>
      <c r="F32" s="29">
        <v>0.38</v>
      </c>
      <c r="G32" s="37">
        <v>0.71698113207547176</v>
      </c>
    </row>
    <row r="33" spans="3:7" hidden="1" x14ac:dyDescent="0.25">
      <c r="C33" s="35" t="s">
        <v>25</v>
      </c>
      <c r="D33" s="44">
        <v>0.26</v>
      </c>
      <c r="E33">
        <v>0.25</v>
      </c>
      <c r="F33" s="29">
        <v>1.0000000000000009E-2</v>
      </c>
      <c r="G33" s="37">
        <v>3.8461538461538547E-2</v>
      </c>
    </row>
    <row r="34" spans="3:7" hidden="1" x14ac:dyDescent="0.25">
      <c r="C34" s="36" t="s">
        <v>26</v>
      </c>
      <c r="D34" s="43">
        <v>0.18</v>
      </c>
      <c r="E34">
        <v>0.18</v>
      </c>
      <c r="F34" s="29">
        <v>0</v>
      </c>
      <c r="G34" s="37">
        <v>0</v>
      </c>
    </row>
    <row r="35" spans="3:7" hidden="1" x14ac:dyDescent="0.25">
      <c r="C35" s="35" t="s">
        <v>11</v>
      </c>
      <c r="D35" s="41">
        <v>0.79</v>
      </c>
      <c r="E35">
        <v>0.73</v>
      </c>
      <c r="F35" s="29">
        <v>6.0000000000000053E-2</v>
      </c>
      <c r="G35" s="37">
        <v>7.5949367088607667E-2</v>
      </c>
    </row>
    <row r="36" spans="3:7" hidden="1" x14ac:dyDescent="0.25">
      <c r="C36" s="36" t="s">
        <v>12</v>
      </c>
      <c r="D36" s="42">
        <v>0.74</v>
      </c>
      <c r="E36">
        <v>0.17</v>
      </c>
      <c r="F36" s="29">
        <v>0.56999999999999995</v>
      </c>
      <c r="G36" s="37">
        <v>0.77027027027027029</v>
      </c>
    </row>
    <row r="37" spans="3:7" hidden="1" x14ac:dyDescent="0.25">
      <c r="C37" s="35" t="s">
        <v>13</v>
      </c>
      <c r="D37" s="41">
        <v>0.44</v>
      </c>
      <c r="E37">
        <v>0.41</v>
      </c>
      <c r="F37" s="29">
        <v>3.0000000000000027E-2</v>
      </c>
      <c r="G37" s="37">
        <v>6.8181818181818232E-2</v>
      </c>
    </row>
    <row r="38" spans="3:7" hidden="1" x14ac:dyDescent="0.25">
      <c r="C38" s="36" t="s">
        <v>14</v>
      </c>
      <c r="D38" s="42">
        <v>0.49</v>
      </c>
      <c r="E38">
        <v>0.64</v>
      </c>
      <c r="F38" s="29">
        <v>-0.15000000000000002</v>
      </c>
      <c r="G38" s="38">
        <v>-0.30612244897959195</v>
      </c>
    </row>
    <row r="39" spans="3:7" hidden="1" x14ac:dyDescent="0.25">
      <c r="C39" s="35" t="s">
        <v>15</v>
      </c>
      <c r="D39" s="41">
        <v>0.81</v>
      </c>
      <c r="E39">
        <v>1.1200000000000001</v>
      </c>
      <c r="F39" s="29">
        <v>-0.31000000000000005</v>
      </c>
      <c r="G39" s="38">
        <v>-0.38271604938271619</v>
      </c>
    </row>
    <row r="40" spans="3:7" hidden="1" x14ac:dyDescent="0.25">
      <c r="C40" s="36" t="s">
        <v>16</v>
      </c>
      <c r="D40" s="42">
        <v>0.52</v>
      </c>
      <c r="E40">
        <v>0.41</v>
      </c>
      <c r="F40" s="29">
        <v>0.11000000000000004</v>
      </c>
      <c r="G40" s="37">
        <v>0.21153846153846156</v>
      </c>
    </row>
    <row r="41" spans="3:7" hidden="1" x14ac:dyDescent="0.25">
      <c r="C41" s="35" t="s">
        <v>17</v>
      </c>
      <c r="D41" s="41">
        <v>0.98</v>
      </c>
      <c r="E41">
        <v>0.95</v>
      </c>
      <c r="F41" s="29">
        <v>3.0000000000000027E-2</v>
      </c>
      <c r="G41" s="37">
        <v>3.0612244897959218E-2</v>
      </c>
    </row>
    <row r="42" spans="3:7" hidden="1" x14ac:dyDescent="0.25">
      <c r="C42" s="36" t="s">
        <v>18</v>
      </c>
      <c r="D42" s="42">
        <v>0.45600000000000002</v>
      </c>
      <c r="E42">
        <v>0.35</v>
      </c>
      <c r="F42" s="29">
        <v>0.10600000000000004</v>
      </c>
      <c r="G42" s="37">
        <v>0.23245614035087725</v>
      </c>
    </row>
    <row r="43" spans="3:7" hidden="1" x14ac:dyDescent="0.25">
      <c r="G43" s="37"/>
    </row>
    <row r="44" spans="3:7" hidden="1" x14ac:dyDescent="0.25"/>
    <row r="45" spans="3:7" hidden="1" x14ac:dyDescent="0.25"/>
    <row r="47" spans="3:7" x14ac:dyDescent="0.25">
      <c r="C47" s="50" t="s">
        <v>38</v>
      </c>
    </row>
    <row r="48" spans="3:7" x14ac:dyDescent="0.25">
      <c r="C48" s="50" t="s">
        <v>39</v>
      </c>
    </row>
    <row r="49" spans="3:5" x14ac:dyDescent="0.25">
      <c r="C49" s="50" t="s">
        <v>43</v>
      </c>
    </row>
    <row r="50" spans="3:5" x14ac:dyDescent="0.25">
      <c r="C50" s="50" t="s">
        <v>40</v>
      </c>
    </row>
    <row r="51" spans="3:5" x14ac:dyDescent="0.25">
      <c r="C51" s="50" t="s">
        <v>45</v>
      </c>
    </row>
    <row r="52" spans="3:5" x14ac:dyDescent="0.25">
      <c r="C52" s="50" t="s">
        <v>44</v>
      </c>
    </row>
    <row r="53" spans="3:5" x14ac:dyDescent="0.25">
      <c r="E53" s="48"/>
    </row>
    <row r="54" spans="3:5" x14ac:dyDescent="0.25">
      <c r="C54" s="61" t="s">
        <v>46</v>
      </c>
      <c r="E54" s="34"/>
    </row>
  </sheetData>
  <mergeCells count="3">
    <mergeCell ref="C2:G2"/>
    <mergeCell ref="F4:G4"/>
    <mergeCell ref="F6:G6"/>
  </mergeCells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B1:J34"/>
  <sheetViews>
    <sheetView zoomScaleNormal="100" workbookViewId="0">
      <selection activeCell="E10" sqref="E10"/>
    </sheetView>
  </sheetViews>
  <sheetFormatPr defaultRowHeight="13.2" x14ac:dyDescent="0.25"/>
  <cols>
    <col min="1" max="1" width="5.44140625" customWidth="1"/>
    <col min="2" max="2" width="4.44140625" customWidth="1"/>
    <col min="3" max="3" width="30" customWidth="1"/>
    <col min="4" max="4" width="15.44140625" customWidth="1"/>
    <col min="5" max="6" width="19.5546875" customWidth="1"/>
    <col min="7" max="7" width="21" customWidth="1"/>
    <col min="8" max="8" width="5" customWidth="1"/>
  </cols>
  <sheetData>
    <row r="1" spans="2:10" ht="13.8" thickBot="1" x14ac:dyDescent="0.3"/>
    <row r="2" spans="2:10" ht="15.6" x14ac:dyDescent="0.3">
      <c r="B2" s="1"/>
      <c r="C2" s="62" t="s">
        <v>0</v>
      </c>
      <c r="D2" s="62"/>
      <c r="E2" s="62"/>
      <c r="F2" s="62"/>
      <c r="G2" s="62"/>
      <c r="H2" s="2"/>
    </row>
    <row r="3" spans="2:10" ht="13.8" thickBot="1" x14ac:dyDescent="0.3">
      <c r="B3" s="3"/>
      <c r="C3" s="4"/>
      <c r="D3" s="4"/>
      <c r="E3" s="4"/>
      <c r="F3" s="4"/>
      <c r="G3" s="4"/>
      <c r="H3" s="5"/>
    </row>
    <row r="4" spans="2:10" x14ac:dyDescent="0.25">
      <c r="B4" s="3"/>
      <c r="C4" s="4"/>
      <c r="D4" s="4"/>
      <c r="E4" s="6" t="s">
        <v>1</v>
      </c>
      <c r="F4" s="63" t="s">
        <v>21</v>
      </c>
      <c r="G4" s="64"/>
      <c r="H4" s="5"/>
    </row>
    <row r="5" spans="2:10" x14ac:dyDescent="0.25">
      <c r="B5" s="3"/>
      <c r="C5" s="4"/>
      <c r="D5" s="4"/>
      <c r="E5" s="7" t="s">
        <v>2</v>
      </c>
      <c r="F5" s="67">
        <f>'Total Sheet'!F5</f>
        <v>45078</v>
      </c>
      <c r="G5" s="67"/>
      <c r="H5" s="5"/>
    </row>
    <row r="6" spans="2:10" ht="13.8" thickBot="1" x14ac:dyDescent="0.3">
      <c r="B6" s="3"/>
      <c r="C6" s="8"/>
      <c r="D6" s="8"/>
      <c r="E6" s="9" t="s">
        <v>3</v>
      </c>
      <c r="F6" s="65"/>
      <c r="G6" s="66"/>
      <c r="H6" s="5"/>
    </row>
    <row r="7" spans="2:10" x14ac:dyDescent="0.25">
      <c r="B7" s="3"/>
      <c r="C7" s="8"/>
      <c r="D7" s="8"/>
      <c r="E7" s="8"/>
      <c r="F7" s="8"/>
      <c r="G7" s="8"/>
      <c r="H7" s="5"/>
    </row>
    <row r="8" spans="2:10" s="13" customFormat="1" ht="32.25" customHeight="1" x14ac:dyDescent="0.25">
      <c r="B8" s="10"/>
      <c r="C8" s="11" t="s">
        <v>4</v>
      </c>
      <c r="D8" s="11" t="s">
        <v>5</v>
      </c>
      <c r="E8" s="11" t="s">
        <v>6</v>
      </c>
      <c r="F8" s="11" t="s">
        <v>7</v>
      </c>
      <c r="G8" s="11" t="s">
        <v>8</v>
      </c>
      <c r="H8" s="12"/>
    </row>
    <row r="9" spans="2:10" x14ac:dyDescent="0.25">
      <c r="B9" s="58" t="s">
        <v>41</v>
      </c>
      <c r="C9" s="14" t="s">
        <v>23</v>
      </c>
      <c r="D9" s="60">
        <v>1.58</v>
      </c>
      <c r="E9" s="16">
        <v>0</v>
      </c>
      <c r="F9" s="17"/>
      <c r="G9" s="15">
        <f>+RoomLookup[[#This Row],[Price for Credit]]*RoomLookup[[#This Row],[Subbed Usage (LBS)]]</f>
        <v>0</v>
      </c>
      <c r="H9" s="5"/>
    </row>
    <row r="10" spans="2:10" x14ac:dyDescent="0.25">
      <c r="B10" s="58" t="s">
        <v>41</v>
      </c>
      <c r="C10" s="18" t="s">
        <v>9</v>
      </c>
      <c r="D10" s="60">
        <v>0.99</v>
      </c>
      <c r="E10" s="16">
        <v>0</v>
      </c>
      <c r="F10" s="17">
        <v>0</v>
      </c>
      <c r="G10" s="15">
        <f>+RoomLookup[[#This Row],[Price for Credit]]*RoomLookup[[#This Row],[Subbed Usage (LBS)]]</f>
        <v>0</v>
      </c>
      <c r="H10" s="5"/>
      <c r="I10" s="34"/>
    </row>
    <row r="11" spans="2:10" x14ac:dyDescent="0.25">
      <c r="B11" s="58" t="s">
        <v>41</v>
      </c>
      <c r="C11" s="18" t="s">
        <v>10</v>
      </c>
      <c r="D11" s="60">
        <v>0.5</v>
      </c>
      <c r="E11" s="16"/>
      <c r="F11" s="17"/>
      <c r="G11" s="15">
        <f>+RoomLookup[[#This Row],[Price for Credit]]*RoomLookup[[#This Row],[Subbed Usage (LBS)]]</f>
        <v>0</v>
      </c>
      <c r="H11" s="5"/>
      <c r="I11" s="34"/>
      <c r="J11" s="34"/>
    </row>
    <row r="12" spans="2:10" x14ac:dyDescent="0.25">
      <c r="B12" s="58" t="s">
        <v>42</v>
      </c>
      <c r="C12" s="18" t="s">
        <v>24</v>
      </c>
      <c r="D12" s="59">
        <v>1.99</v>
      </c>
      <c r="E12" s="30"/>
      <c r="F12" s="17"/>
      <c r="G12" s="15">
        <f>+RoomLookup[[#This Row],[Price for Credit]]*RoomLookup[[#This Row],[Subbed Usage (LBS)]]</f>
        <v>0</v>
      </c>
      <c r="H12" s="5"/>
    </row>
    <row r="13" spans="2:10" x14ac:dyDescent="0.25">
      <c r="B13" s="3"/>
      <c r="C13" s="18" t="s">
        <v>25</v>
      </c>
      <c r="D13" s="57">
        <v>0.26</v>
      </c>
      <c r="E13" s="30"/>
      <c r="F13" s="17"/>
      <c r="G13" s="15">
        <f>+RoomLookup[[#This Row],[Price for Credit]]*RoomLookup[[#This Row],[Subbed Usage (LBS)]]</f>
        <v>0</v>
      </c>
      <c r="H13" s="5"/>
    </row>
    <row r="14" spans="2:10" x14ac:dyDescent="0.25">
      <c r="B14" s="58" t="s">
        <v>41</v>
      </c>
      <c r="C14" s="18" t="s">
        <v>26</v>
      </c>
      <c r="D14" s="59">
        <v>1.99</v>
      </c>
      <c r="E14" s="30"/>
      <c r="F14" s="17"/>
      <c r="G14" s="15">
        <f>+RoomLookup[[#This Row],[Price for Credit]]*RoomLookup[[#This Row],[Subbed Usage (LBS)]]</f>
        <v>0</v>
      </c>
      <c r="H14" s="5"/>
    </row>
    <row r="15" spans="2:10" x14ac:dyDescent="0.25">
      <c r="B15" s="3"/>
      <c r="C15" s="18" t="s">
        <v>11</v>
      </c>
      <c r="D15" s="55">
        <v>0.56999999999999995</v>
      </c>
      <c r="E15" s="16"/>
      <c r="F15" s="17"/>
      <c r="G15" s="15">
        <f>+RoomLookup[[#This Row],[Price for Credit]]*RoomLookup[[#This Row],[Subbed Usage (LBS)]]</f>
        <v>0</v>
      </c>
      <c r="H15" s="5"/>
    </row>
    <row r="16" spans="2:10" x14ac:dyDescent="0.25">
      <c r="B16" s="58" t="s">
        <v>42</v>
      </c>
      <c r="C16" s="14" t="s">
        <v>12</v>
      </c>
      <c r="D16" s="60">
        <v>2.95</v>
      </c>
      <c r="E16" s="16"/>
      <c r="F16" s="17"/>
      <c r="G16" s="15">
        <f>+RoomLookup[[#This Row],[Price for Credit]]*RoomLookup[[#This Row],[Subbed Usage (LBS)]]</f>
        <v>0</v>
      </c>
      <c r="H16" s="5"/>
    </row>
    <row r="17" spans="2:8" x14ac:dyDescent="0.25">
      <c r="B17" s="58" t="s">
        <v>41</v>
      </c>
      <c r="C17" s="18" t="s">
        <v>13</v>
      </c>
      <c r="D17" s="60">
        <v>0.98</v>
      </c>
      <c r="E17" s="16"/>
      <c r="F17" s="17"/>
      <c r="G17" s="15">
        <f>+RoomLookup[[#This Row],[Price for Credit]]*RoomLookup[[#This Row],[Subbed Usage (LBS)]]</f>
        <v>0</v>
      </c>
      <c r="H17" s="5"/>
    </row>
    <row r="18" spans="2:8" x14ac:dyDescent="0.25">
      <c r="B18" s="58" t="s">
        <v>41</v>
      </c>
      <c r="C18" s="18" t="s">
        <v>14</v>
      </c>
      <c r="D18" s="60">
        <v>0.99</v>
      </c>
      <c r="E18" s="16"/>
      <c r="F18" s="17"/>
      <c r="G18" s="15">
        <f>+RoomLookup[[#This Row],[Price for Credit]]*RoomLookup[[#This Row],[Subbed Usage (LBS)]]</f>
        <v>0</v>
      </c>
      <c r="H18" s="5"/>
    </row>
    <row r="19" spans="2:8" x14ac:dyDescent="0.25">
      <c r="B19" s="58" t="s">
        <v>41</v>
      </c>
      <c r="C19" s="18" t="s">
        <v>15</v>
      </c>
      <c r="D19" s="60">
        <v>1.28</v>
      </c>
      <c r="E19" s="16"/>
      <c r="F19" s="17"/>
      <c r="G19" s="15">
        <f>+RoomLookup[[#This Row],[Price for Credit]]*RoomLookup[[#This Row],[Subbed Usage (LBS)]]</f>
        <v>0</v>
      </c>
      <c r="H19" s="5"/>
    </row>
    <row r="20" spans="2:8" x14ac:dyDescent="0.25">
      <c r="B20" s="58" t="s">
        <v>41</v>
      </c>
      <c r="C20" s="18" t="s">
        <v>16</v>
      </c>
      <c r="D20" s="60">
        <v>0.98</v>
      </c>
      <c r="E20" s="16"/>
      <c r="F20" s="17"/>
      <c r="G20" s="15">
        <f>+RoomLookup[[#This Row],[Price for Credit]]*RoomLookup[[#This Row],[Subbed Usage (LBS)]]</f>
        <v>0</v>
      </c>
      <c r="H20" s="5"/>
    </row>
    <row r="21" spans="2:8" x14ac:dyDescent="0.25">
      <c r="B21" s="58" t="s">
        <v>41</v>
      </c>
      <c r="C21" s="18" t="s">
        <v>17</v>
      </c>
      <c r="D21" s="60">
        <v>1</v>
      </c>
      <c r="E21" s="16"/>
      <c r="F21" s="17"/>
      <c r="G21" s="15">
        <f>+RoomLookup[[#This Row],[Price for Credit]]*RoomLookup[[#This Row],[Subbed Usage (LBS)]]</f>
        <v>0</v>
      </c>
      <c r="H21" s="5"/>
    </row>
    <row r="22" spans="2:8" x14ac:dyDescent="0.25">
      <c r="B22" s="58" t="s">
        <v>42</v>
      </c>
      <c r="C22" s="18" t="s">
        <v>18</v>
      </c>
      <c r="D22" s="60">
        <v>0.34</v>
      </c>
      <c r="E22" s="16"/>
      <c r="F22" s="17"/>
      <c r="G22" s="15">
        <f>+RoomLookup[[#This Row],[Price for Credit]]*RoomLookup[[#This Row],[Subbed Usage (LBS)]]</f>
        <v>0</v>
      </c>
      <c r="H22" s="5"/>
    </row>
    <row r="23" spans="2:8" ht="13.8" thickBot="1" x14ac:dyDescent="0.3">
      <c r="B23" s="3"/>
      <c r="C23" s="18"/>
      <c r="D23" s="19" t="s">
        <v>19</v>
      </c>
      <c r="E23" s="20">
        <f>SUM(E9:E22)</f>
        <v>0</v>
      </c>
      <c r="F23" s="20">
        <f>SUM(F9:F22)</f>
        <v>0</v>
      </c>
      <c r="G23" s="21">
        <f>SUM(G9:G22)</f>
        <v>0</v>
      </c>
      <c r="H23" s="5"/>
    </row>
    <row r="24" spans="2:8" ht="14.4" thickTop="1" thickBot="1" x14ac:dyDescent="0.3">
      <c r="B24" s="22"/>
      <c r="C24" s="23"/>
      <c r="D24" s="24"/>
      <c r="E24" s="25"/>
      <c r="F24" s="26"/>
      <c r="G24" s="27"/>
      <c r="H24" s="28"/>
    </row>
    <row r="26" spans="2:8" x14ac:dyDescent="0.25">
      <c r="C26" s="68"/>
      <c r="D26" s="68"/>
      <c r="E26" s="68"/>
      <c r="F26" s="68"/>
      <c r="G26" s="68"/>
      <c r="H26" s="68"/>
    </row>
    <row r="27" spans="2:8" x14ac:dyDescent="0.25">
      <c r="C27" s="50" t="s">
        <v>38</v>
      </c>
    </row>
    <row r="28" spans="2:8" x14ac:dyDescent="0.25">
      <c r="C28" s="50" t="s">
        <v>39</v>
      </c>
    </row>
    <row r="29" spans="2:8" x14ac:dyDescent="0.25">
      <c r="C29" s="50" t="s">
        <v>43</v>
      </c>
    </row>
    <row r="30" spans="2:8" x14ac:dyDescent="0.25">
      <c r="C30" s="50" t="s">
        <v>40</v>
      </c>
    </row>
    <row r="31" spans="2:8" x14ac:dyDescent="0.25">
      <c r="C31" s="50" t="s">
        <v>45</v>
      </c>
    </row>
    <row r="32" spans="2:8" x14ac:dyDescent="0.25">
      <c r="C32" s="50" t="s">
        <v>44</v>
      </c>
    </row>
    <row r="34" spans="3:3" x14ac:dyDescent="0.25">
      <c r="C34" s="61" t="s">
        <v>46</v>
      </c>
    </row>
  </sheetData>
  <mergeCells count="5">
    <mergeCell ref="C2:G2"/>
    <mergeCell ref="F4:G4"/>
    <mergeCell ref="F5:G5"/>
    <mergeCell ref="F6:G6"/>
    <mergeCell ref="C26:H26"/>
  </mergeCells>
  <pageMargins left="0.7" right="0.7" top="0.75" bottom="0.75" header="0.3" footer="0.3"/>
  <pageSetup scale="77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B1:S51"/>
  <sheetViews>
    <sheetView topLeftCell="F22" zoomScaleNormal="100" workbookViewId="0">
      <selection activeCell="N42" sqref="N42"/>
    </sheetView>
  </sheetViews>
  <sheetFormatPr defaultRowHeight="13.2" x14ac:dyDescent="0.25"/>
  <cols>
    <col min="1" max="1" width="5.44140625" customWidth="1"/>
    <col min="2" max="2" width="4.44140625" customWidth="1"/>
    <col min="3" max="3" width="30" customWidth="1"/>
    <col min="4" max="4" width="15.44140625" customWidth="1"/>
    <col min="5" max="6" width="19.5546875" customWidth="1"/>
    <col min="7" max="7" width="21" customWidth="1"/>
    <col min="8" max="8" width="5" customWidth="1"/>
    <col min="11" max="11" width="4.44140625" customWidth="1"/>
    <col min="12" max="12" width="30" customWidth="1"/>
    <col min="13" max="13" width="15.44140625" customWidth="1"/>
    <col min="14" max="15" width="19.5546875" customWidth="1"/>
    <col min="16" max="16" width="21" customWidth="1"/>
    <col min="17" max="17" width="5" customWidth="1"/>
  </cols>
  <sheetData>
    <row r="1" spans="2:19" ht="13.8" thickBot="1" x14ac:dyDescent="0.3"/>
    <row r="2" spans="2:19" ht="15.6" x14ac:dyDescent="0.3">
      <c r="B2" s="1"/>
      <c r="C2" s="62" t="s">
        <v>0</v>
      </c>
      <c r="D2" s="62"/>
      <c r="E2" s="62"/>
      <c r="F2" s="62"/>
      <c r="G2" s="62"/>
      <c r="H2" s="2"/>
      <c r="K2" s="1"/>
      <c r="L2" s="62" t="s">
        <v>0</v>
      </c>
      <c r="M2" s="62"/>
      <c r="N2" s="62"/>
      <c r="O2" s="62"/>
      <c r="P2" s="62"/>
      <c r="Q2" s="2"/>
    </row>
    <row r="3" spans="2:19" ht="13.8" thickBot="1" x14ac:dyDescent="0.3">
      <c r="B3" s="3"/>
      <c r="C3" s="4"/>
      <c r="D3" s="4"/>
      <c r="E3" s="4"/>
      <c r="F3" s="4"/>
      <c r="G3" s="4"/>
      <c r="H3" s="5"/>
      <c r="K3" s="3"/>
      <c r="L3" s="4"/>
      <c r="M3" s="4"/>
      <c r="N3" s="4"/>
      <c r="O3" s="4"/>
      <c r="P3" s="4"/>
      <c r="Q3" s="5"/>
    </row>
    <row r="4" spans="2:19" x14ac:dyDescent="0.25">
      <c r="B4" s="3"/>
      <c r="C4" s="4"/>
      <c r="D4" s="4"/>
      <c r="E4" s="6" t="s">
        <v>1</v>
      </c>
      <c r="F4" s="63" t="s">
        <v>36</v>
      </c>
      <c r="G4" s="64"/>
      <c r="H4" s="5"/>
      <c r="K4" s="3"/>
      <c r="L4" s="4"/>
      <c r="M4" s="4"/>
      <c r="N4" s="6" t="s">
        <v>1</v>
      </c>
      <c r="O4" s="63" t="s">
        <v>37</v>
      </c>
      <c r="P4" s="64"/>
      <c r="Q4" s="5"/>
    </row>
    <row r="5" spans="2:19" x14ac:dyDescent="0.25">
      <c r="B5" s="3"/>
      <c r="C5" s="4"/>
      <c r="D5" s="4"/>
      <c r="E5" s="7" t="s">
        <v>2</v>
      </c>
      <c r="F5" s="67">
        <f>'Total Sheet'!F5</f>
        <v>45078</v>
      </c>
      <c r="G5" s="67"/>
      <c r="H5" s="5"/>
      <c r="K5" s="3"/>
      <c r="L5" s="4"/>
      <c r="M5" s="4"/>
      <c r="N5" s="7" t="s">
        <v>2</v>
      </c>
      <c r="O5" s="67">
        <v>44713</v>
      </c>
      <c r="P5" s="67"/>
      <c r="Q5" s="5"/>
    </row>
    <row r="6" spans="2:19" ht="13.8" thickBot="1" x14ac:dyDescent="0.3">
      <c r="B6" s="3"/>
      <c r="C6" s="8"/>
      <c r="D6" s="8"/>
      <c r="E6" s="9" t="s">
        <v>3</v>
      </c>
      <c r="F6" s="65"/>
      <c r="G6" s="66"/>
      <c r="H6" s="5"/>
      <c r="K6" s="3"/>
      <c r="L6" s="8"/>
      <c r="M6" s="8"/>
      <c r="N6" s="9" t="s">
        <v>3</v>
      </c>
      <c r="O6" s="65"/>
      <c r="P6" s="66"/>
      <c r="Q6" s="5"/>
    </row>
    <row r="7" spans="2:19" x14ac:dyDescent="0.25">
      <c r="B7" s="3"/>
      <c r="C7" s="8"/>
      <c r="D7" s="8"/>
      <c r="E7" s="8"/>
      <c r="F7" s="8"/>
      <c r="G7" s="8"/>
      <c r="H7" s="5"/>
      <c r="K7" s="3"/>
      <c r="L7" s="8"/>
      <c r="M7" s="8"/>
      <c r="N7" s="8"/>
      <c r="O7" s="8"/>
      <c r="P7" s="8"/>
      <c r="Q7" s="5"/>
    </row>
    <row r="8" spans="2:19" s="13" customFormat="1" ht="32.25" customHeight="1" x14ac:dyDescent="0.25">
      <c r="B8" s="10"/>
      <c r="C8" s="11" t="s">
        <v>4</v>
      </c>
      <c r="D8" s="11" t="s">
        <v>5</v>
      </c>
      <c r="E8" s="11" t="s">
        <v>6</v>
      </c>
      <c r="F8" s="11" t="s">
        <v>7</v>
      </c>
      <c r="G8" s="11" t="s">
        <v>8</v>
      </c>
      <c r="H8" s="12"/>
      <c r="K8" s="10"/>
      <c r="L8" s="11" t="s">
        <v>4</v>
      </c>
      <c r="M8" s="11" t="s">
        <v>5</v>
      </c>
      <c r="N8" s="11" t="s">
        <v>6</v>
      </c>
      <c r="O8" s="11" t="s">
        <v>7</v>
      </c>
      <c r="P8" s="11" t="s">
        <v>8</v>
      </c>
      <c r="Q8" s="12"/>
    </row>
    <row r="9" spans="2:19" x14ac:dyDescent="0.25">
      <c r="B9" s="58" t="s">
        <v>41</v>
      </c>
      <c r="C9" s="14" t="s">
        <v>23</v>
      </c>
      <c r="D9" s="60">
        <v>1.58</v>
      </c>
      <c r="E9" s="16">
        <v>0</v>
      </c>
      <c r="F9" s="16">
        <v>0</v>
      </c>
      <c r="G9" s="15">
        <f>+RoomLookup34569[[#This Row],[Price for Credit]]*RoomLookup34569[[#This Row],[Subbed Usage (LBS)]]</f>
        <v>0</v>
      </c>
      <c r="H9" s="5"/>
      <c r="K9" s="3"/>
      <c r="L9" s="14" t="s">
        <v>23</v>
      </c>
      <c r="M9" s="60">
        <v>1.58</v>
      </c>
      <c r="N9" s="16">
        <v>0</v>
      </c>
      <c r="O9" s="17">
        <v>0</v>
      </c>
      <c r="P9" s="15">
        <f>+RoomLookup3456915[[#This Row],[Price for Credit]]*RoomLookup3456915[[#This Row],[Subbed Usage (LBS)]]</f>
        <v>0</v>
      </c>
      <c r="Q9" s="5"/>
    </row>
    <row r="10" spans="2:19" x14ac:dyDescent="0.25">
      <c r="B10" s="58" t="s">
        <v>41</v>
      </c>
      <c r="C10" s="18" t="s">
        <v>9</v>
      </c>
      <c r="D10" s="60">
        <v>0.99</v>
      </c>
      <c r="E10" s="16">
        <f>+RoomLookup3456915[[#This Row],[Subbed Usage (LBS)]]+N34</f>
        <v>0</v>
      </c>
      <c r="F10" s="16">
        <f>+RoomLookup3456915[[#This Row],[Added Usage (LBS)]]+O34</f>
        <v>0</v>
      </c>
      <c r="G10" s="15">
        <f>+RoomLookup34569[[#This Row],[Price for Credit]]*RoomLookup34569[[#This Row],[Subbed Usage (LBS)]]</f>
        <v>0</v>
      </c>
      <c r="H10" s="5"/>
      <c r="K10" s="3"/>
      <c r="L10" s="18" t="s">
        <v>9</v>
      </c>
      <c r="M10" s="60">
        <v>0.99</v>
      </c>
      <c r="N10" s="16"/>
      <c r="O10" s="17"/>
      <c r="P10" s="15">
        <f>+RoomLookup3456915[[#This Row],[Price for Credit]]*RoomLookup3456915[[#This Row],[Subbed Usage (LBS)]]</f>
        <v>0</v>
      </c>
      <c r="Q10" s="5"/>
    </row>
    <row r="11" spans="2:19" x14ac:dyDescent="0.25">
      <c r="B11" s="58" t="s">
        <v>41</v>
      </c>
      <c r="C11" s="18" t="s">
        <v>10</v>
      </c>
      <c r="D11" s="60">
        <v>0.5</v>
      </c>
      <c r="E11" s="16">
        <f>+RoomLookup3456915[[#This Row],[Subbed Usage (LBS)]]+N35</f>
        <v>727</v>
      </c>
      <c r="F11" s="16">
        <f>+RoomLookup3456915[[#This Row],[Added Usage (LBS)]]+O35</f>
        <v>0</v>
      </c>
      <c r="G11" s="15">
        <f>+RoomLookup34569[[#This Row],[Price for Credit]]*RoomLookup34569[[#This Row],[Subbed Usage (LBS)]]</f>
        <v>363.5</v>
      </c>
      <c r="H11" s="5"/>
      <c r="K11" s="3"/>
      <c r="L11" s="18" t="s">
        <v>10</v>
      </c>
      <c r="M11" s="60">
        <v>0.5</v>
      </c>
      <c r="N11" s="16">
        <v>0</v>
      </c>
      <c r="O11" s="17"/>
      <c r="P11" s="15">
        <f>+RoomLookup3456915[[#This Row],[Price for Credit]]*RoomLookup3456915[[#This Row],[Subbed Usage (LBS)]]</f>
        <v>0</v>
      </c>
      <c r="Q11" s="5"/>
      <c r="S11" s="34"/>
    </row>
    <row r="12" spans="2:19" x14ac:dyDescent="0.25">
      <c r="B12" s="58" t="s">
        <v>42</v>
      </c>
      <c r="C12" s="18" t="s">
        <v>24</v>
      </c>
      <c r="D12" s="59">
        <v>1.99</v>
      </c>
      <c r="E12" s="16">
        <f>+RoomLookup3456915[[#This Row],[Subbed Usage (LBS)]]+N36</f>
        <v>0</v>
      </c>
      <c r="F12" s="16">
        <f>+RoomLookup3456915[[#This Row],[Added Usage (LBS)]]+O36</f>
        <v>0</v>
      </c>
      <c r="G12" s="15">
        <f>+RoomLookup34569[[#This Row],[Price for Credit]]*RoomLookup34569[[#This Row],[Subbed Usage (LBS)]]</f>
        <v>0</v>
      </c>
      <c r="H12" s="5"/>
      <c r="K12" s="3"/>
      <c r="L12" s="18" t="s">
        <v>24</v>
      </c>
      <c r="M12" s="59">
        <v>1.99</v>
      </c>
      <c r="N12" s="30"/>
      <c r="O12" s="17"/>
      <c r="P12" s="15">
        <f>+RoomLookup3456915[[#This Row],[Price for Credit]]*RoomLookup3456915[[#This Row],[Subbed Usage (LBS)]]</f>
        <v>0</v>
      </c>
      <c r="Q12" s="5"/>
    </row>
    <row r="13" spans="2:19" x14ac:dyDescent="0.25">
      <c r="B13" s="3"/>
      <c r="C13" s="18" t="s">
        <v>25</v>
      </c>
      <c r="D13" s="57">
        <v>0.26</v>
      </c>
      <c r="E13" s="16">
        <f>+RoomLookup3456915[[#This Row],[Subbed Usage (LBS)]]+N37</f>
        <v>0</v>
      </c>
      <c r="F13" s="16">
        <f>+RoomLookup3456915[[#This Row],[Added Usage (LBS)]]+O37</f>
        <v>0</v>
      </c>
      <c r="G13" s="15">
        <f>+RoomLookup34569[[#This Row],[Price for Credit]]*RoomLookup34569[[#This Row],[Subbed Usage (LBS)]]</f>
        <v>0</v>
      </c>
      <c r="H13" s="5"/>
      <c r="K13" s="3"/>
      <c r="L13" s="18" t="s">
        <v>25</v>
      </c>
      <c r="M13" s="57">
        <v>0.26</v>
      </c>
      <c r="N13" s="32"/>
      <c r="O13" s="17"/>
      <c r="P13" s="15">
        <f>+RoomLookup3456915[[#This Row],[Price for Credit]]*RoomLookup3456915[[#This Row],[Subbed Usage (LBS)]]</f>
        <v>0</v>
      </c>
      <c r="Q13" s="5"/>
    </row>
    <row r="14" spans="2:19" x14ac:dyDescent="0.25">
      <c r="B14" s="58" t="s">
        <v>41</v>
      </c>
      <c r="C14" s="18" t="s">
        <v>26</v>
      </c>
      <c r="D14" s="59">
        <v>1.99</v>
      </c>
      <c r="E14" s="16">
        <f>+RoomLookup3456915[[#This Row],[Subbed Usage (LBS)]]+N38</f>
        <v>0</v>
      </c>
      <c r="F14" s="16">
        <f>+RoomLookup3456915[[#This Row],[Added Usage (LBS)]]+O38</f>
        <v>0</v>
      </c>
      <c r="G14" s="15">
        <f>+RoomLookup34569[[#This Row],[Price for Credit]]*RoomLookup34569[[#This Row],[Subbed Usage (LBS)]]</f>
        <v>0</v>
      </c>
      <c r="H14" s="5"/>
      <c r="K14" s="3"/>
      <c r="L14" s="18" t="s">
        <v>26</v>
      </c>
      <c r="M14" s="59">
        <v>1.99</v>
      </c>
      <c r="N14" s="30"/>
      <c r="O14" s="17"/>
      <c r="P14" s="15">
        <f>+RoomLookup3456915[[#This Row],[Price for Credit]]*RoomLookup3456915[[#This Row],[Subbed Usage (LBS)]]</f>
        <v>0</v>
      </c>
      <c r="Q14" s="5"/>
    </row>
    <row r="15" spans="2:19" x14ac:dyDescent="0.25">
      <c r="B15" s="3"/>
      <c r="C15" s="18" t="s">
        <v>11</v>
      </c>
      <c r="D15" s="55">
        <v>0.56999999999999995</v>
      </c>
      <c r="E15" s="16">
        <f>+RoomLookup3456915[[#This Row],[Subbed Usage (LBS)]]+N39</f>
        <v>0</v>
      </c>
      <c r="F15" s="16">
        <f>+RoomLookup3456915[[#This Row],[Added Usage (LBS)]]+O39</f>
        <v>0</v>
      </c>
      <c r="G15" s="15">
        <f>+RoomLookup34569[[#This Row],[Price for Credit]]*RoomLookup34569[[#This Row],[Subbed Usage (LBS)]]</f>
        <v>0</v>
      </c>
      <c r="H15" s="5"/>
      <c r="K15" s="3"/>
      <c r="L15" s="18" t="s">
        <v>11</v>
      </c>
      <c r="M15" s="55">
        <v>0.56999999999999995</v>
      </c>
      <c r="N15" s="16"/>
      <c r="O15" s="17"/>
      <c r="P15" s="15">
        <f>+RoomLookup3456915[[#This Row],[Price for Credit]]*RoomLookup3456915[[#This Row],[Subbed Usage (LBS)]]</f>
        <v>0</v>
      </c>
      <c r="Q15" s="5"/>
    </row>
    <row r="16" spans="2:19" x14ac:dyDescent="0.25">
      <c r="B16" s="58" t="s">
        <v>42</v>
      </c>
      <c r="C16" s="14" t="s">
        <v>12</v>
      </c>
      <c r="D16" s="60">
        <v>2.95</v>
      </c>
      <c r="E16" s="16">
        <f>+RoomLookup3456915[[#This Row],[Subbed Usage (LBS)]]+N40</f>
        <v>0</v>
      </c>
      <c r="F16" s="16">
        <f>+RoomLookup3456915[[#This Row],[Added Usage (LBS)]]+O40</f>
        <v>0</v>
      </c>
      <c r="G16" s="15">
        <f>+RoomLookup34569[[#This Row],[Price for Credit]]*RoomLookup34569[[#This Row],[Subbed Usage (LBS)]]</f>
        <v>0</v>
      </c>
      <c r="H16" s="5"/>
      <c r="K16" s="3"/>
      <c r="L16" s="14" t="s">
        <v>12</v>
      </c>
      <c r="M16" s="60">
        <v>2.95</v>
      </c>
      <c r="N16" s="16"/>
      <c r="O16" s="17"/>
      <c r="P16" s="15">
        <f>+RoomLookup3456915[[#This Row],[Price for Credit]]*RoomLookup3456915[[#This Row],[Subbed Usage (LBS)]]</f>
        <v>0</v>
      </c>
      <c r="Q16" s="5"/>
      <c r="S16" s="34"/>
    </row>
    <row r="17" spans="2:18" x14ac:dyDescent="0.25">
      <c r="B17" s="58" t="s">
        <v>41</v>
      </c>
      <c r="C17" s="18" t="s">
        <v>13</v>
      </c>
      <c r="D17" s="60">
        <v>0.98</v>
      </c>
      <c r="E17" s="16">
        <f>+RoomLookup3456915[[#This Row],[Subbed Usage (LBS)]]+N41</f>
        <v>307</v>
      </c>
      <c r="F17" s="16">
        <f>+RoomLookup3456915[[#This Row],[Added Usage (LBS)]]+O41</f>
        <v>0</v>
      </c>
      <c r="G17" s="15">
        <f>+RoomLookup34569[[#This Row],[Price for Credit]]*RoomLookup34569[[#This Row],[Subbed Usage (LBS)]]</f>
        <v>300.86</v>
      </c>
      <c r="H17" s="5"/>
      <c r="K17" s="3"/>
      <c r="L17" s="18" t="s">
        <v>13</v>
      </c>
      <c r="M17" s="60">
        <v>0.98</v>
      </c>
      <c r="N17" s="16"/>
      <c r="O17" s="17"/>
      <c r="P17" s="15">
        <f>+RoomLookup3456915[[#This Row],[Price for Credit]]*RoomLookup3456915[[#This Row],[Subbed Usage (LBS)]]</f>
        <v>0</v>
      </c>
      <c r="Q17" s="5"/>
    </row>
    <row r="18" spans="2:18" x14ac:dyDescent="0.25">
      <c r="B18" s="58" t="s">
        <v>41</v>
      </c>
      <c r="C18" s="18" t="s">
        <v>14</v>
      </c>
      <c r="D18" s="60">
        <v>0.99</v>
      </c>
      <c r="E18" s="16">
        <f>+RoomLookup3456915[[#This Row],[Subbed Usage (LBS)]]+N42</f>
        <v>0</v>
      </c>
      <c r="F18" s="16">
        <f>+RoomLookup3456915[[#This Row],[Added Usage (LBS)]]+O42</f>
        <v>0</v>
      </c>
      <c r="G18" s="15">
        <f>+RoomLookup34569[[#This Row],[Price for Credit]]*RoomLookup34569[[#This Row],[Subbed Usage (LBS)]]</f>
        <v>0</v>
      </c>
      <c r="H18" s="5"/>
      <c r="K18" s="3"/>
      <c r="L18" s="18" t="s">
        <v>14</v>
      </c>
      <c r="M18" s="60">
        <v>0.99</v>
      </c>
      <c r="N18" s="16">
        <v>0</v>
      </c>
      <c r="O18" s="17"/>
      <c r="P18" s="15">
        <f>+RoomLookup3456915[[#This Row],[Price for Credit]]*RoomLookup3456915[[#This Row],[Subbed Usage (LBS)]]</f>
        <v>0</v>
      </c>
      <c r="Q18" s="5"/>
      <c r="R18" s="34"/>
    </row>
    <row r="19" spans="2:18" x14ac:dyDescent="0.25">
      <c r="B19" s="58" t="s">
        <v>41</v>
      </c>
      <c r="C19" s="18" t="s">
        <v>15</v>
      </c>
      <c r="D19" s="60">
        <v>1.28</v>
      </c>
      <c r="E19" s="16">
        <f>+RoomLookup3456915[[#This Row],[Subbed Usage (LBS)]]+N43</f>
        <v>0</v>
      </c>
      <c r="F19" s="16">
        <f>+RoomLookup3456915[[#This Row],[Added Usage (LBS)]]+O43</f>
        <v>0</v>
      </c>
      <c r="G19" s="15">
        <f>+RoomLookup34569[[#This Row],[Price for Credit]]*RoomLookup34569[[#This Row],[Subbed Usage (LBS)]]</f>
        <v>0</v>
      </c>
      <c r="H19" s="5"/>
      <c r="K19" s="3"/>
      <c r="L19" s="18" t="s">
        <v>15</v>
      </c>
      <c r="M19" s="60">
        <v>1.28</v>
      </c>
      <c r="N19" s="16"/>
      <c r="O19" s="17"/>
      <c r="P19" s="15">
        <f>+RoomLookup3456915[[#This Row],[Price for Credit]]*RoomLookup3456915[[#This Row],[Subbed Usage (LBS)]]</f>
        <v>0</v>
      </c>
      <c r="Q19" s="5"/>
    </row>
    <row r="20" spans="2:18" x14ac:dyDescent="0.25">
      <c r="B20" s="58" t="s">
        <v>41</v>
      </c>
      <c r="C20" s="18" t="s">
        <v>16</v>
      </c>
      <c r="D20" s="60">
        <v>0.98</v>
      </c>
      <c r="E20" s="16">
        <f>+RoomLookup3456915[[#This Row],[Subbed Usage (LBS)]]+N44</f>
        <v>0</v>
      </c>
      <c r="F20" s="16">
        <f>+RoomLookup3456915[[#This Row],[Added Usage (LBS)]]+O44</f>
        <v>0</v>
      </c>
      <c r="G20" s="15">
        <f>+RoomLookup34569[[#This Row],[Price for Credit]]*RoomLookup34569[[#This Row],[Subbed Usage (LBS)]]</f>
        <v>0</v>
      </c>
      <c r="H20" s="5"/>
      <c r="K20" s="3"/>
      <c r="L20" s="18" t="s">
        <v>16</v>
      </c>
      <c r="M20" s="60">
        <v>0.98</v>
      </c>
      <c r="N20" s="16"/>
      <c r="O20" s="17"/>
      <c r="P20" s="15">
        <f>+RoomLookup3456915[[#This Row],[Price for Credit]]*RoomLookup3456915[[#This Row],[Subbed Usage (LBS)]]</f>
        <v>0</v>
      </c>
      <c r="Q20" s="5"/>
    </row>
    <row r="21" spans="2:18" x14ac:dyDescent="0.25">
      <c r="B21" s="58" t="s">
        <v>41</v>
      </c>
      <c r="C21" s="18" t="s">
        <v>17</v>
      </c>
      <c r="D21" s="60">
        <v>1</v>
      </c>
      <c r="E21" s="16">
        <v>0</v>
      </c>
      <c r="F21" s="16">
        <v>0</v>
      </c>
      <c r="G21" s="15">
        <f>+RoomLookup34569[[#This Row],[Price for Credit]]*RoomLookup34569[[#This Row],[Subbed Usage (LBS)]]</f>
        <v>0</v>
      </c>
      <c r="H21" s="5"/>
      <c r="K21" s="3"/>
      <c r="L21" s="18" t="s">
        <v>17</v>
      </c>
      <c r="M21" s="60">
        <v>1</v>
      </c>
      <c r="N21" s="16">
        <v>0</v>
      </c>
      <c r="O21" s="17">
        <v>0</v>
      </c>
      <c r="P21" s="15">
        <f>+RoomLookup3456915[[#This Row],[Price for Credit]]*RoomLookup3456915[[#This Row],[Subbed Usage (LBS)]]</f>
        <v>0</v>
      </c>
      <c r="Q21" s="5"/>
    </row>
    <row r="22" spans="2:18" x14ac:dyDescent="0.25">
      <c r="B22" s="58" t="s">
        <v>42</v>
      </c>
      <c r="C22" s="18" t="s">
        <v>18</v>
      </c>
      <c r="D22" s="60">
        <v>0.34</v>
      </c>
      <c r="E22" s="16">
        <f>+RoomLookup3456915[[#This Row],[Subbed Usage (LBS)]]+N46</f>
        <v>0</v>
      </c>
      <c r="F22" s="16">
        <f>+RoomLookup3456915[[#This Row],[Added Usage (LBS)]]+O46</f>
        <v>0</v>
      </c>
      <c r="G22" s="15">
        <f>+RoomLookup34569[[#This Row],[Price for Credit]]*RoomLookup34569[[#This Row],[Subbed Usage (LBS)]]</f>
        <v>0</v>
      </c>
      <c r="H22" s="5"/>
      <c r="K22" s="3"/>
      <c r="L22" s="18" t="s">
        <v>18</v>
      </c>
      <c r="M22" s="60">
        <v>0.34</v>
      </c>
      <c r="N22" s="16"/>
      <c r="O22" s="17"/>
      <c r="P22" s="15">
        <f>+RoomLookup3456915[[#This Row],[Price for Credit]]*RoomLookup3456915[[#This Row],[Subbed Usage (LBS)]]</f>
        <v>0</v>
      </c>
      <c r="Q22" s="5"/>
    </row>
    <row r="23" spans="2:18" ht="13.8" thickBot="1" x14ac:dyDescent="0.3">
      <c r="B23" s="3"/>
      <c r="C23" s="18"/>
      <c r="D23" s="19" t="s">
        <v>19</v>
      </c>
      <c r="E23" s="20">
        <f>SUM(E9:E22)</f>
        <v>1034</v>
      </c>
      <c r="F23" s="20">
        <f>SUM(F9:F22)</f>
        <v>0</v>
      </c>
      <c r="G23" s="21">
        <f>SUM(G9:G22)</f>
        <v>664.36</v>
      </c>
      <c r="H23" s="5"/>
      <c r="K23" s="3"/>
      <c r="L23" s="18"/>
      <c r="M23" s="19" t="s">
        <v>19</v>
      </c>
      <c r="N23" s="20">
        <f>SUM(N9:N22)</f>
        <v>0</v>
      </c>
      <c r="O23" s="20">
        <f>SUM(O9:O22)</f>
        <v>0</v>
      </c>
      <c r="P23" s="21">
        <f>SUM(P9:P22)</f>
        <v>0</v>
      </c>
      <c r="Q23" s="5"/>
    </row>
    <row r="24" spans="2:18" ht="14.4" thickTop="1" thickBot="1" x14ac:dyDescent="0.3">
      <c r="B24" s="22"/>
      <c r="C24" s="23"/>
      <c r="D24" s="24"/>
      <c r="E24" s="25"/>
      <c r="F24" s="26"/>
      <c r="G24" s="27"/>
      <c r="H24" s="28"/>
      <c r="K24" s="22"/>
      <c r="L24" s="23"/>
      <c r="M24" s="24"/>
      <c r="N24" s="25"/>
      <c r="O24" s="26"/>
      <c r="P24" s="27"/>
      <c r="Q24" s="28"/>
    </row>
    <row r="25" spans="2:18" ht="13.8" thickBot="1" x14ac:dyDescent="0.3"/>
    <row r="26" spans="2:18" ht="15.6" x14ac:dyDescent="0.3">
      <c r="K26" s="1"/>
      <c r="L26" s="69" t="s">
        <v>0</v>
      </c>
      <c r="M26" s="69"/>
      <c r="N26" s="69"/>
      <c r="O26" s="69"/>
      <c r="P26" s="69"/>
      <c r="Q26" s="2"/>
    </row>
    <row r="27" spans="2:18" x14ac:dyDescent="0.25">
      <c r="C27" s="50" t="s">
        <v>38</v>
      </c>
      <c r="D27" s="50" t="s">
        <v>38</v>
      </c>
      <c r="E27" s="50" t="s">
        <v>38</v>
      </c>
      <c r="F27" s="51"/>
      <c r="G27" s="49"/>
      <c r="H27" s="51"/>
      <c r="K27" s="3"/>
      <c r="L27" s="4"/>
      <c r="M27" s="4"/>
      <c r="N27" s="4"/>
      <c r="O27" s="4"/>
      <c r="P27" s="4"/>
      <c r="Q27" s="5"/>
    </row>
    <row r="28" spans="2:18" x14ac:dyDescent="0.25">
      <c r="C28" s="50" t="s">
        <v>39</v>
      </c>
      <c r="D28" s="50" t="s">
        <v>39</v>
      </c>
      <c r="E28" s="50" t="s">
        <v>39</v>
      </c>
      <c r="G28" s="50"/>
      <c r="K28" s="3"/>
      <c r="L28" s="4"/>
      <c r="M28" s="4"/>
      <c r="N28" s="45" t="s">
        <v>1</v>
      </c>
      <c r="O28" s="70" t="s">
        <v>36</v>
      </c>
      <c r="P28" s="70"/>
      <c r="Q28" s="5"/>
    </row>
    <row r="29" spans="2:18" x14ac:dyDescent="0.25">
      <c r="C29" s="50" t="s">
        <v>43</v>
      </c>
      <c r="D29" s="50" t="s">
        <v>43</v>
      </c>
      <c r="E29" s="50" t="s">
        <v>43</v>
      </c>
      <c r="K29" s="3"/>
      <c r="L29" s="4"/>
      <c r="M29" s="4"/>
      <c r="N29" s="45" t="s">
        <v>2</v>
      </c>
      <c r="O29" s="71">
        <v>44713</v>
      </c>
      <c r="P29" s="71"/>
      <c r="Q29" s="5"/>
    </row>
    <row r="30" spans="2:18" x14ac:dyDescent="0.25">
      <c r="C30" s="50" t="s">
        <v>40</v>
      </c>
      <c r="D30" s="50" t="s">
        <v>40</v>
      </c>
      <c r="E30" s="50" t="s">
        <v>40</v>
      </c>
      <c r="K30" s="3"/>
      <c r="L30" s="8"/>
      <c r="M30" s="8"/>
      <c r="N30" s="45" t="s">
        <v>3</v>
      </c>
      <c r="O30" s="72"/>
      <c r="P30" s="72"/>
      <c r="Q30" s="5"/>
    </row>
    <row r="31" spans="2:18" x14ac:dyDescent="0.25">
      <c r="C31" s="50" t="s">
        <v>45</v>
      </c>
      <c r="D31" s="50" t="s">
        <v>45</v>
      </c>
      <c r="E31" s="50" t="s">
        <v>45</v>
      </c>
      <c r="K31" s="3"/>
      <c r="L31" s="8"/>
      <c r="M31" s="8"/>
      <c r="N31" s="8"/>
      <c r="O31" s="8"/>
      <c r="P31" s="8"/>
      <c r="Q31" s="5"/>
    </row>
    <row r="32" spans="2:18" ht="14.4" x14ac:dyDescent="0.25">
      <c r="C32" s="50" t="s">
        <v>44</v>
      </c>
      <c r="D32" s="50" t="s">
        <v>44</v>
      </c>
      <c r="E32" s="50" t="s">
        <v>44</v>
      </c>
      <c r="K32" s="10"/>
      <c r="L32" s="11" t="s">
        <v>4</v>
      </c>
      <c r="M32" s="11" t="s">
        <v>5</v>
      </c>
      <c r="N32" s="11" t="s">
        <v>6</v>
      </c>
      <c r="O32" s="11" t="s">
        <v>7</v>
      </c>
      <c r="P32" s="11" t="s">
        <v>8</v>
      </c>
      <c r="Q32" s="12"/>
    </row>
    <row r="33" spans="3:19" x14ac:dyDescent="0.25">
      <c r="K33" s="3"/>
      <c r="L33" s="14" t="s">
        <v>23</v>
      </c>
      <c r="M33" s="60">
        <v>1.58</v>
      </c>
      <c r="N33" s="16">
        <v>0</v>
      </c>
      <c r="O33" s="17">
        <v>0</v>
      </c>
      <c r="P33" s="15">
        <f>+RoomLookup3456917[[#This Row],[Price for Credit]]*RoomLookup3456917[[#This Row],[Subbed Usage (LBS)]]</f>
        <v>0</v>
      </c>
      <c r="Q33" s="5"/>
    </row>
    <row r="34" spans="3:19" x14ac:dyDescent="0.25">
      <c r="C34" s="61" t="s">
        <v>46</v>
      </c>
      <c r="D34" s="61" t="s">
        <v>46</v>
      </c>
      <c r="E34" s="61" t="s">
        <v>46</v>
      </c>
      <c r="K34" s="3"/>
      <c r="L34" s="18" t="s">
        <v>9</v>
      </c>
      <c r="M34" s="60">
        <v>0.99</v>
      </c>
      <c r="N34" s="16"/>
      <c r="O34" s="17"/>
      <c r="P34" s="15">
        <f>+RoomLookup3456917[[#This Row],[Price for Credit]]*RoomLookup3456917[[#This Row],[Subbed Usage (LBS)]]</f>
        <v>0</v>
      </c>
      <c r="Q34" s="5"/>
    </row>
    <row r="35" spans="3:19" x14ac:dyDescent="0.25">
      <c r="K35" s="3"/>
      <c r="L35" s="18" t="s">
        <v>10</v>
      </c>
      <c r="M35" s="60">
        <v>0.5</v>
      </c>
      <c r="N35" s="16">
        <f>309+418</f>
        <v>727</v>
      </c>
      <c r="O35" s="17"/>
      <c r="P35" s="15">
        <f>+RoomLookup3456917[[#This Row],[Price for Credit]]*RoomLookup3456917[[#This Row],[Subbed Usage (LBS)]]</f>
        <v>363.5</v>
      </c>
      <c r="Q35" s="5"/>
      <c r="S35" s="34"/>
    </row>
    <row r="36" spans="3:19" x14ac:dyDescent="0.25">
      <c r="K36" s="3"/>
      <c r="L36" s="18" t="s">
        <v>24</v>
      </c>
      <c r="M36" s="59">
        <v>1.99</v>
      </c>
      <c r="N36" s="30"/>
      <c r="O36" s="17"/>
      <c r="P36" s="15">
        <f>+RoomLookup3456917[[#This Row],[Price for Credit]]*RoomLookup3456917[[#This Row],[Subbed Usage (LBS)]]</f>
        <v>0</v>
      </c>
      <c r="Q36" s="5"/>
    </row>
    <row r="37" spans="3:19" x14ac:dyDescent="0.25">
      <c r="K37" s="3"/>
      <c r="L37" s="18" t="s">
        <v>25</v>
      </c>
      <c r="M37" s="57">
        <v>0.26</v>
      </c>
      <c r="N37" s="32"/>
      <c r="O37" s="17"/>
      <c r="P37" s="15">
        <f>+RoomLookup3456917[[#This Row],[Price for Credit]]*RoomLookup3456917[[#This Row],[Subbed Usage (LBS)]]</f>
        <v>0</v>
      </c>
      <c r="Q37" s="5"/>
    </row>
    <row r="38" spans="3:19" x14ac:dyDescent="0.25">
      <c r="K38" s="3"/>
      <c r="L38" s="18" t="s">
        <v>26</v>
      </c>
      <c r="M38" s="59">
        <v>1.99</v>
      </c>
      <c r="N38" s="30"/>
      <c r="O38" s="17"/>
      <c r="P38" s="15">
        <f>+RoomLookup3456917[[#This Row],[Price for Credit]]*RoomLookup3456917[[#This Row],[Subbed Usage (LBS)]]</f>
        <v>0</v>
      </c>
      <c r="Q38" s="5"/>
    </row>
    <row r="39" spans="3:19" x14ac:dyDescent="0.25">
      <c r="K39" s="3"/>
      <c r="L39" s="18" t="s">
        <v>11</v>
      </c>
      <c r="M39" s="55">
        <v>0.56999999999999995</v>
      </c>
      <c r="N39" s="16"/>
      <c r="O39" s="17"/>
      <c r="P39" s="15">
        <f>+RoomLookup3456917[[#This Row],[Price for Credit]]*RoomLookup3456917[[#This Row],[Subbed Usage (LBS)]]</f>
        <v>0</v>
      </c>
      <c r="Q39" s="5"/>
    </row>
    <row r="40" spans="3:19" x14ac:dyDescent="0.25">
      <c r="K40" s="3"/>
      <c r="L40" s="14" t="s">
        <v>12</v>
      </c>
      <c r="M40" s="60">
        <v>2.95</v>
      </c>
      <c r="N40" s="16"/>
      <c r="O40" s="17"/>
      <c r="P40" s="15">
        <f>+RoomLookup3456917[[#This Row],[Price for Credit]]*RoomLookup3456917[[#This Row],[Subbed Usage (LBS)]]</f>
        <v>0</v>
      </c>
      <c r="Q40" s="5"/>
    </row>
    <row r="41" spans="3:19" x14ac:dyDescent="0.25">
      <c r="K41" s="3"/>
      <c r="L41" s="18" t="s">
        <v>13</v>
      </c>
      <c r="M41" s="60">
        <v>0.98</v>
      </c>
      <c r="N41" s="16">
        <v>307</v>
      </c>
      <c r="O41" s="17"/>
      <c r="P41" s="15">
        <f>+RoomLookup3456917[[#This Row],[Price for Credit]]*RoomLookup3456917[[#This Row],[Subbed Usage (LBS)]]</f>
        <v>300.86</v>
      </c>
      <c r="Q41" s="5"/>
    </row>
    <row r="42" spans="3:19" x14ac:dyDescent="0.25">
      <c r="K42" s="3"/>
      <c r="L42" s="18" t="s">
        <v>14</v>
      </c>
      <c r="M42" s="60">
        <v>0.99</v>
      </c>
      <c r="N42" s="16"/>
      <c r="O42" s="17"/>
      <c r="P42" s="15">
        <f>+RoomLookup3456917[[#This Row],[Price for Credit]]*RoomLookup3456917[[#This Row],[Subbed Usage (LBS)]]</f>
        <v>0</v>
      </c>
      <c r="Q42" s="5"/>
    </row>
    <row r="43" spans="3:19" x14ac:dyDescent="0.25">
      <c r="K43" s="3"/>
      <c r="L43" s="18" t="s">
        <v>15</v>
      </c>
      <c r="M43" s="60">
        <v>1.28</v>
      </c>
      <c r="N43" s="16"/>
      <c r="O43" s="17"/>
      <c r="P43" s="15">
        <f>+RoomLookup3456917[[#This Row],[Price for Credit]]*RoomLookup3456917[[#This Row],[Subbed Usage (LBS)]]</f>
        <v>0</v>
      </c>
      <c r="Q43" s="5"/>
    </row>
    <row r="44" spans="3:19" x14ac:dyDescent="0.25">
      <c r="K44" s="3"/>
      <c r="L44" s="18" t="s">
        <v>16</v>
      </c>
      <c r="M44" s="60">
        <v>0.98</v>
      </c>
      <c r="N44" s="16"/>
      <c r="O44" s="17"/>
      <c r="P44" s="15">
        <f>+RoomLookup3456917[[#This Row],[Price for Credit]]*RoomLookup3456917[[#This Row],[Subbed Usage (LBS)]]</f>
        <v>0</v>
      </c>
      <c r="Q44" s="5"/>
    </row>
    <row r="45" spans="3:19" x14ac:dyDescent="0.25">
      <c r="K45" s="3"/>
      <c r="L45" s="18" t="s">
        <v>17</v>
      </c>
      <c r="M45" s="60">
        <v>1</v>
      </c>
      <c r="N45" s="16"/>
      <c r="O45" s="17">
        <v>0</v>
      </c>
      <c r="P45" s="15">
        <f>+RoomLookup3456917[[#This Row],[Price for Credit]]*RoomLookup3456917[[#This Row],[Subbed Usage (LBS)]]</f>
        <v>0</v>
      </c>
      <c r="Q45" s="5"/>
    </row>
    <row r="46" spans="3:19" x14ac:dyDescent="0.25">
      <c r="K46" s="3"/>
      <c r="L46" s="18" t="s">
        <v>18</v>
      </c>
      <c r="M46" s="60">
        <v>0.34</v>
      </c>
      <c r="N46" s="16"/>
      <c r="O46" s="17"/>
      <c r="P46" s="15">
        <f>+RoomLookup3456917[[#This Row],[Price for Credit]]*RoomLookup3456917[[#This Row],[Subbed Usage (LBS)]]</f>
        <v>0</v>
      </c>
      <c r="Q46" s="5"/>
    </row>
    <row r="47" spans="3:19" ht="13.8" thickBot="1" x14ac:dyDescent="0.3">
      <c r="K47" s="3"/>
      <c r="L47" s="18"/>
      <c r="M47" s="47" t="s">
        <v>19</v>
      </c>
      <c r="N47" s="20">
        <f>SUM(N33:N46)</f>
        <v>1034</v>
      </c>
      <c r="O47" s="20">
        <f>SUM(O33:O46)</f>
        <v>0</v>
      </c>
      <c r="P47" s="21">
        <f>SUM(P33:P46)</f>
        <v>664.36</v>
      </c>
      <c r="Q47" s="5"/>
    </row>
    <row r="48" spans="3:19" ht="14.4" thickTop="1" thickBot="1" x14ac:dyDescent="0.3">
      <c r="K48" s="22"/>
      <c r="L48" s="23"/>
      <c r="M48" s="24"/>
      <c r="N48" s="25"/>
      <c r="O48" s="26"/>
      <c r="P48" s="27"/>
      <c r="Q48" s="28"/>
    </row>
    <row r="49" spans="13:18" x14ac:dyDescent="0.25">
      <c r="R49" s="34"/>
    </row>
    <row r="51" spans="13:18" x14ac:dyDescent="0.25">
      <c r="M51" s="49"/>
    </row>
  </sheetData>
  <mergeCells count="12">
    <mergeCell ref="L26:P26"/>
    <mergeCell ref="O28:P28"/>
    <mergeCell ref="O29:P29"/>
    <mergeCell ref="O30:P30"/>
    <mergeCell ref="C2:G2"/>
    <mergeCell ref="F4:G4"/>
    <mergeCell ref="F5:G5"/>
    <mergeCell ref="F6:G6"/>
    <mergeCell ref="L2:P2"/>
    <mergeCell ref="O4:P4"/>
    <mergeCell ref="O5:P5"/>
    <mergeCell ref="O6:P6"/>
  </mergeCells>
  <pageMargins left="0.7" right="0.7" top="0.75" bottom="0.75" header="0.3" footer="0.3"/>
  <pageSetup scale="77" orientation="portrait" r:id="rId1"/>
  <tableParts count="3">
    <tablePart r:id="rId2"/>
    <tablePart r:id="rId3"/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B1:J34"/>
  <sheetViews>
    <sheetView zoomScaleNormal="100" workbookViewId="0">
      <selection activeCell="J26" sqref="J26"/>
    </sheetView>
  </sheetViews>
  <sheetFormatPr defaultRowHeight="13.2" x14ac:dyDescent="0.25"/>
  <cols>
    <col min="1" max="1" width="5.44140625" customWidth="1"/>
    <col min="2" max="2" width="4.44140625" customWidth="1"/>
    <col min="3" max="3" width="30" customWidth="1"/>
    <col min="4" max="4" width="15.44140625" customWidth="1"/>
    <col min="5" max="6" width="19.5546875" customWidth="1"/>
    <col min="7" max="7" width="21" customWidth="1"/>
    <col min="8" max="8" width="5" customWidth="1"/>
  </cols>
  <sheetData>
    <row r="1" spans="2:10" ht="13.8" thickBot="1" x14ac:dyDescent="0.3"/>
    <row r="2" spans="2:10" ht="15.6" x14ac:dyDescent="0.3">
      <c r="B2" s="1"/>
      <c r="C2" s="62" t="s">
        <v>0</v>
      </c>
      <c r="D2" s="62"/>
      <c r="E2" s="62"/>
      <c r="F2" s="62"/>
      <c r="G2" s="62"/>
      <c r="H2" s="2"/>
    </row>
    <row r="3" spans="2:10" ht="13.8" thickBot="1" x14ac:dyDescent="0.3">
      <c r="B3" s="3"/>
      <c r="C3" s="4"/>
      <c r="D3" s="4"/>
      <c r="E3" s="4"/>
      <c r="F3" s="4"/>
      <c r="G3" s="4"/>
      <c r="H3" s="5"/>
    </row>
    <row r="4" spans="2:10" x14ac:dyDescent="0.25">
      <c r="B4" s="3"/>
      <c r="C4" s="4"/>
      <c r="D4" s="4"/>
      <c r="E4" s="6" t="s">
        <v>1</v>
      </c>
      <c r="F4" s="63" t="s">
        <v>31</v>
      </c>
      <c r="G4" s="64"/>
      <c r="H4" s="5"/>
    </row>
    <row r="5" spans="2:10" x14ac:dyDescent="0.25">
      <c r="B5" s="3"/>
      <c r="C5" s="4"/>
      <c r="D5" s="4"/>
      <c r="E5" s="7" t="s">
        <v>2</v>
      </c>
      <c r="F5" s="67">
        <f>'Total Sheet'!F5</f>
        <v>45078</v>
      </c>
      <c r="G5" s="67"/>
      <c r="H5" s="5"/>
    </row>
    <row r="6" spans="2:10" ht="13.8" thickBot="1" x14ac:dyDescent="0.3">
      <c r="B6" s="3"/>
      <c r="C6" s="8"/>
      <c r="D6" s="8"/>
      <c r="E6" s="9" t="s">
        <v>3</v>
      </c>
      <c r="F6" s="65"/>
      <c r="G6" s="66"/>
      <c r="H6" s="5"/>
    </row>
    <row r="7" spans="2:10" x14ac:dyDescent="0.25">
      <c r="B7" s="3"/>
      <c r="C7" s="8"/>
      <c r="D7" s="8"/>
      <c r="E7" s="8"/>
      <c r="F7" s="8"/>
      <c r="G7" s="8"/>
      <c r="H7" s="5"/>
    </row>
    <row r="8" spans="2:10" s="13" customFormat="1" ht="32.25" customHeight="1" x14ac:dyDescent="0.25">
      <c r="B8" s="10"/>
      <c r="C8" s="11" t="s">
        <v>4</v>
      </c>
      <c r="D8" s="11" t="s">
        <v>5</v>
      </c>
      <c r="E8" s="11" t="s">
        <v>6</v>
      </c>
      <c r="F8" s="11" t="s">
        <v>7</v>
      </c>
      <c r="G8" s="11" t="s">
        <v>8</v>
      </c>
      <c r="H8" s="12"/>
    </row>
    <row r="9" spans="2:10" x14ac:dyDescent="0.25">
      <c r="B9" s="58" t="s">
        <v>41</v>
      </c>
      <c r="C9" s="14" t="s">
        <v>23</v>
      </c>
      <c r="D9" s="60">
        <v>1.58</v>
      </c>
      <c r="E9" s="16"/>
      <c r="F9" s="17">
        <v>0</v>
      </c>
      <c r="G9" s="15">
        <f>RoomLookup34567[[#This Row],[Price for Credit]]*RoomLookup34567[[#This Row],[Subbed Usage (LBS)]]</f>
        <v>0</v>
      </c>
      <c r="H9" s="5"/>
    </row>
    <row r="10" spans="2:10" x14ac:dyDescent="0.25">
      <c r="B10" s="58" t="s">
        <v>41</v>
      </c>
      <c r="C10" s="18" t="s">
        <v>9</v>
      </c>
      <c r="D10" s="60">
        <v>0.99</v>
      </c>
      <c r="E10" s="16">
        <v>0</v>
      </c>
      <c r="F10" s="17">
        <v>0</v>
      </c>
      <c r="G10" s="15">
        <f>RoomLookup34567[[#This Row],[Price for Credit]]*RoomLookup34567[[#This Row],[Subbed Usage (LBS)]]</f>
        <v>0</v>
      </c>
      <c r="H10" s="5"/>
      <c r="J10" s="34"/>
    </row>
    <row r="11" spans="2:10" x14ac:dyDescent="0.25">
      <c r="B11" s="58" t="s">
        <v>41</v>
      </c>
      <c r="C11" s="18" t="s">
        <v>10</v>
      </c>
      <c r="D11" s="60">
        <v>0.5</v>
      </c>
      <c r="E11" s="16"/>
      <c r="F11" s="17"/>
      <c r="G11" s="15">
        <f>RoomLookup34567[[#This Row],[Price for Credit]]*RoomLookup34567[[#This Row],[Subbed Usage (LBS)]]</f>
        <v>0</v>
      </c>
      <c r="H11" s="5"/>
      <c r="I11" s="34"/>
      <c r="J11" s="34"/>
    </row>
    <row r="12" spans="2:10" x14ac:dyDescent="0.25">
      <c r="B12" s="58" t="s">
        <v>42</v>
      </c>
      <c r="C12" s="18" t="s">
        <v>24</v>
      </c>
      <c r="D12" s="59">
        <v>1.99</v>
      </c>
      <c r="E12" s="30"/>
      <c r="F12" s="17"/>
      <c r="G12" s="15">
        <f>RoomLookup34567[[#This Row],[Price for Credit]]*RoomLookup34567[[#This Row],[Subbed Usage (LBS)]]</f>
        <v>0</v>
      </c>
      <c r="H12" s="5"/>
      <c r="J12" s="34"/>
    </row>
    <row r="13" spans="2:10" x14ac:dyDescent="0.25">
      <c r="B13" s="3"/>
      <c r="C13" s="18" t="s">
        <v>25</v>
      </c>
      <c r="D13" s="57">
        <v>0.26</v>
      </c>
      <c r="E13" s="30"/>
      <c r="F13" s="17"/>
      <c r="G13" s="15">
        <f>RoomLookup34567[[#This Row],[Price for Credit]]*RoomLookup34567[[#This Row],[Subbed Usage (LBS)]]</f>
        <v>0</v>
      </c>
      <c r="H13" s="5"/>
    </row>
    <row r="14" spans="2:10" x14ac:dyDescent="0.25">
      <c r="B14" s="58" t="s">
        <v>41</v>
      </c>
      <c r="C14" s="18" t="s">
        <v>26</v>
      </c>
      <c r="D14" s="59">
        <v>1.99</v>
      </c>
      <c r="E14" s="30"/>
      <c r="F14" s="17"/>
      <c r="G14" s="15">
        <f>RoomLookup34567[[#This Row],[Price for Credit]]*RoomLookup34567[[#This Row],[Subbed Usage (LBS)]]</f>
        <v>0</v>
      </c>
      <c r="H14" s="5"/>
    </row>
    <row r="15" spans="2:10" x14ac:dyDescent="0.25">
      <c r="B15" s="3"/>
      <c r="C15" s="18" t="s">
        <v>11</v>
      </c>
      <c r="D15" s="55">
        <v>0.56999999999999995</v>
      </c>
      <c r="E15" s="16"/>
      <c r="F15" s="17"/>
      <c r="G15" s="15">
        <f>RoomLookup34567[[#This Row],[Price for Credit]]*RoomLookup34567[[#This Row],[Subbed Usage (LBS)]]</f>
        <v>0</v>
      </c>
      <c r="H15" s="5"/>
    </row>
    <row r="16" spans="2:10" x14ac:dyDescent="0.25">
      <c r="B16" s="58" t="s">
        <v>42</v>
      </c>
      <c r="C16" s="14" t="s">
        <v>12</v>
      </c>
      <c r="D16" s="60">
        <v>2.95</v>
      </c>
      <c r="E16" s="16"/>
      <c r="F16" s="17"/>
      <c r="G16" s="15">
        <f>RoomLookup34567[[#This Row],[Price for Credit]]*RoomLookup34567[[#This Row],[Subbed Usage (LBS)]]</f>
        <v>0</v>
      </c>
      <c r="H16" s="5"/>
    </row>
    <row r="17" spans="2:10" x14ac:dyDescent="0.25">
      <c r="B17" s="58" t="s">
        <v>41</v>
      </c>
      <c r="C17" s="18" t="s">
        <v>13</v>
      </c>
      <c r="D17" s="60">
        <v>0.98</v>
      </c>
      <c r="E17" s="16"/>
      <c r="F17" s="17"/>
      <c r="G17" s="15">
        <f>RoomLookup34567[[#This Row],[Price for Credit]]*RoomLookup34567[[#This Row],[Subbed Usage (LBS)]]</f>
        <v>0</v>
      </c>
      <c r="H17" s="5"/>
      <c r="J17" s="34"/>
    </row>
    <row r="18" spans="2:10" x14ac:dyDescent="0.25">
      <c r="B18" s="58" t="s">
        <v>41</v>
      </c>
      <c r="C18" s="18" t="s">
        <v>14</v>
      </c>
      <c r="D18" s="60">
        <v>0.99</v>
      </c>
      <c r="E18" s="16">
        <v>1789</v>
      </c>
      <c r="F18" s="17">
        <v>596</v>
      </c>
      <c r="G18" s="15">
        <f>RoomLookup34567[[#This Row],[Price for Credit]]*RoomLookup34567[[#This Row],[Subbed Usage (LBS)]]</f>
        <v>1771.11</v>
      </c>
      <c r="H18" s="5"/>
    </row>
    <row r="19" spans="2:10" x14ac:dyDescent="0.25">
      <c r="B19" s="58" t="s">
        <v>41</v>
      </c>
      <c r="C19" s="18" t="s">
        <v>15</v>
      </c>
      <c r="D19" s="60">
        <v>1.28</v>
      </c>
      <c r="E19" s="16"/>
      <c r="F19" s="17">
        <v>0</v>
      </c>
      <c r="G19" s="15">
        <f>RoomLookup34567[[#This Row],[Price for Credit]]*RoomLookup34567[[#This Row],[Subbed Usage (LBS)]]</f>
        <v>0</v>
      </c>
      <c r="H19" s="5"/>
    </row>
    <row r="20" spans="2:10" x14ac:dyDescent="0.25">
      <c r="B20" s="58" t="s">
        <v>41</v>
      </c>
      <c r="C20" s="18" t="s">
        <v>16</v>
      </c>
      <c r="D20" s="60">
        <v>0.98</v>
      </c>
      <c r="E20" s="16"/>
      <c r="F20" s="17"/>
      <c r="G20" s="15">
        <f>RoomLookup34567[[#This Row],[Price for Credit]]*RoomLookup34567[[#This Row],[Subbed Usage (LBS)]]</f>
        <v>0</v>
      </c>
      <c r="H20" s="5"/>
      <c r="I20" s="34"/>
    </row>
    <row r="21" spans="2:10" x14ac:dyDescent="0.25">
      <c r="B21" s="58" t="s">
        <v>41</v>
      </c>
      <c r="C21" s="18" t="s">
        <v>17</v>
      </c>
      <c r="D21" s="60">
        <v>1</v>
      </c>
      <c r="E21" s="16"/>
      <c r="F21" s="17"/>
      <c r="G21" s="15">
        <f>RoomLookup34567[[#This Row],[Price for Credit]]*RoomLookup34567[[#This Row],[Subbed Usage (LBS)]]</f>
        <v>0</v>
      </c>
      <c r="H21" s="5"/>
    </row>
    <row r="22" spans="2:10" x14ac:dyDescent="0.25">
      <c r="B22" s="58" t="s">
        <v>42</v>
      </c>
      <c r="C22" s="18" t="s">
        <v>18</v>
      </c>
      <c r="D22" s="60">
        <v>0.34</v>
      </c>
      <c r="E22" s="16"/>
      <c r="F22" s="17"/>
      <c r="G22" s="15">
        <f>RoomLookup34567[[#This Row],[Price for Credit]]*RoomLookup34567[[#This Row],[Subbed Usage (LBS)]]</f>
        <v>0</v>
      </c>
      <c r="H22" s="5"/>
      <c r="J22" s="34"/>
    </row>
    <row r="23" spans="2:10" ht="13.8" thickBot="1" x14ac:dyDescent="0.3">
      <c r="B23" s="3"/>
      <c r="C23" s="18"/>
      <c r="D23" s="19" t="s">
        <v>19</v>
      </c>
      <c r="E23" s="20">
        <f>SUM(E9:E22)</f>
        <v>1789</v>
      </c>
      <c r="F23" s="20">
        <f>SUM(F9:F22)</f>
        <v>596</v>
      </c>
      <c r="G23" s="21">
        <f>SUM(G9:G22)</f>
        <v>1771.11</v>
      </c>
      <c r="H23" s="5"/>
    </row>
    <row r="24" spans="2:10" ht="14.4" thickTop="1" thickBot="1" x14ac:dyDescent="0.3">
      <c r="B24" s="22"/>
      <c r="C24" s="23"/>
      <c r="D24" s="24"/>
      <c r="E24" s="25"/>
      <c r="F24" s="26"/>
      <c r="G24" s="27"/>
      <c r="H24" s="28"/>
    </row>
    <row r="27" spans="2:10" x14ac:dyDescent="0.25">
      <c r="C27" s="50" t="s">
        <v>38</v>
      </c>
    </row>
    <row r="28" spans="2:10" x14ac:dyDescent="0.25">
      <c r="C28" s="50" t="s">
        <v>39</v>
      </c>
    </row>
    <row r="29" spans="2:10" x14ac:dyDescent="0.25">
      <c r="C29" s="50" t="s">
        <v>43</v>
      </c>
    </row>
    <row r="30" spans="2:10" x14ac:dyDescent="0.25">
      <c r="C30" s="50" t="s">
        <v>40</v>
      </c>
      <c r="F30" s="34"/>
    </row>
    <row r="31" spans="2:10" x14ac:dyDescent="0.25">
      <c r="C31" s="50" t="s">
        <v>45</v>
      </c>
      <c r="F31" s="34"/>
    </row>
    <row r="32" spans="2:10" x14ac:dyDescent="0.25">
      <c r="C32" s="50" t="s">
        <v>44</v>
      </c>
    </row>
    <row r="34" spans="3:3" x14ac:dyDescent="0.25">
      <c r="C34" s="61" t="s">
        <v>46</v>
      </c>
    </row>
  </sheetData>
  <mergeCells count="4">
    <mergeCell ref="C2:G2"/>
    <mergeCell ref="F4:G4"/>
    <mergeCell ref="F5:G5"/>
    <mergeCell ref="F6:G6"/>
  </mergeCells>
  <pageMargins left="0.7" right="0.7" top="0.75" bottom="0.75" header="0.3" footer="0.3"/>
  <pageSetup scale="77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B1:J34"/>
  <sheetViews>
    <sheetView topLeftCell="A7" zoomScaleNormal="100" workbookViewId="0">
      <selection activeCell="C27" sqref="C27:C34"/>
    </sheetView>
  </sheetViews>
  <sheetFormatPr defaultRowHeight="13.2" x14ac:dyDescent="0.25"/>
  <cols>
    <col min="1" max="1" width="5.44140625" customWidth="1"/>
    <col min="2" max="2" width="4.44140625" customWidth="1"/>
    <col min="3" max="3" width="30" customWidth="1"/>
    <col min="4" max="4" width="15.44140625" customWidth="1"/>
    <col min="5" max="6" width="19.5546875" customWidth="1"/>
    <col min="7" max="7" width="21" customWidth="1"/>
    <col min="8" max="8" width="5" customWidth="1"/>
    <col min="10" max="10" width="62.77734375" bestFit="1" customWidth="1"/>
  </cols>
  <sheetData>
    <row r="1" spans="2:10" ht="13.8" thickBot="1" x14ac:dyDescent="0.3"/>
    <row r="2" spans="2:10" ht="15.6" x14ac:dyDescent="0.3">
      <c r="B2" s="1"/>
      <c r="C2" s="62" t="s">
        <v>0</v>
      </c>
      <c r="D2" s="62"/>
      <c r="E2" s="62"/>
      <c r="F2" s="62"/>
      <c r="G2" s="62"/>
      <c r="H2" s="2"/>
      <c r="J2" s="48"/>
    </row>
    <row r="3" spans="2:10" ht="13.8" thickBot="1" x14ac:dyDescent="0.3">
      <c r="B3" s="3"/>
      <c r="C3" s="4"/>
      <c r="D3" s="4"/>
      <c r="E3" s="4"/>
      <c r="F3" s="4"/>
      <c r="G3" s="4"/>
      <c r="H3" s="5"/>
      <c r="J3" s="48"/>
    </row>
    <row r="4" spans="2:10" x14ac:dyDescent="0.25">
      <c r="B4" s="3"/>
      <c r="C4" s="4"/>
      <c r="D4" s="4"/>
      <c r="E4" s="6" t="s">
        <v>1</v>
      </c>
      <c r="F4" s="63" t="s">
        <v>30</v>
      </c>
      <c r="G4" s="64"/>
      <c r="H4" s="5"/>
      <c r="J4" s="48"/>
    </row>
    <row r="5" spans="2:10" x14ac:dyDescent="0.25">
      <c r="B5" s="3"/>
      <c r="C5" s="4"/>
      <c r="D5" s="4"/>
      <c r="E5" s="7" t="s">
        <v>2</v>
      </c>
      <c r="F5" s="67">
        <f>'Total Sheet'!F5</f>
        <v>45078</v>
      </c>
      <c r="G5" s="67"/>
      <c r="H5" s="5"/>
      <c r="J5" s="48"/>
    </row>
    <row r="6" spans="2:10" ht="13.8" thickBot="1" x14ac:dyDescent="0.3">
      <c r="B6" s="3"/>
      <c r="C6" s="8"/>
      <c r="D6" s="8"/>
      <c r="E6" s="9" t="s">
        <v>3</v>
      </c>
      <c r="F6" s="65"/>
      <c r="G6" s="66"/>
      <c r="H6" s="5"/>
      <c r="J6" s="48"/>
    </row>
    <row r="7" spans="2:10" x14ac:dyDescent="0.25">
      <c r="B7" s="3"/>
      <c r="C7" s="8"/>
      <c r="D7" s="8"/>
      <c r="E7" s="8"/>
      <c r="F7" s="8"/>
      <c r="G7" s="8"/>
      <c r="H7" s="5"/>
      <c r="J7" s="48"/>
    </row>
    <row r="8" spans="2:10" s="13" customFormat="1" ht="32.25" customHeight="1" x14ac:dyDescent="0.25">
      <c r="B8" s="10"/>
      <c r="C8" s="11" t="s">
        <v>4</v>
      </c>
      <c r="D8" s="11" t="s">
        <v>5</v>
      </c>
      <c r="E8" s="11" t="s">
        <v>6</v>
      </c>
      <c r="F8" s="11" t="s">
        <v>7</v>
      </c>
      <c r="G8" s="11" t="s">
        <v>8</v>
      </c>
      <c r="H8" s="12"/>
      <c r="J8" s="53"/>
    </row>
    <row r="9" spans="2:10" x14ac:dyDescent="0.25">
      <c r="B9" s="58" t="s">
        <v>41</v>
      </c>
      <c r="C9" s="14" t="s">
        <v>23</v>
      </c>
      <c r="D9" s="60">
        <v>1.58</v>
      </c>
      <c r="E9" s="16"/>
      <c r="F9" s="17">
        <v>0</v>
      </c>
      <c r="G9" s="15">
        <f>RoomLookup3456[[#This Row],[Price for Credit]]*RoomLookup3456[[#This Row],[Subbed Usage (LBS)]]</f>
        <v>0</v>
      </c>
      <c r="H9" s="5"/>
      <c r="J9" s="54"/>
    </row>
    <row r="10" spans="2:10" x14ac:dyDescent="0.25">
      <c r="B10" s="58" t="s">
        <v>41</v>
      </c>
      <c r="C10" s="18" t="s">
        <v>9</v>
      </c>
      <c r="D10" s="60">
        <v>0.99</v>
      </c>
      <c r="E10" s="16">
        <v>0</v>
      </c>
      <c r="F10" s="17">
        <v>0</v>
      </c>
      <c r="G10" s="15">
        <f>RoomLookup3456[[#This Row],[Price for Credit]]*RoomLookup3456[[#This Row],[Subbed Usage (LBS)]]</f>
        <v>0</v>
      </c>
      <c r="H10" s="5"/>
      <c r="J10" s="54"/>
    </row>
    <row r="11" spans="2:10" x14ac:dyDescent="0.25">
      <c r="B11" s="58" t="s">
        <v>41</v>
      </c>
      <c r="C11" s="18" t="s">
        <v>10</v>
      </c>
      <c r="D11" s="60">
        <v>0.5</v>
      </c>
      <c r="E11" s="16"/>
      <c r="F11" s="17"/>
      <c r="G11" s="15">
        <f>RoomLookup3456[[#This Row],[Price for Credit]]*RoomLookup3456[[#This Row],[Subbed Usage (LBS)]]</f>
        <v>0</v>
      </c>
      <c r="H11" s="5"/>
      <c r="J11" s="48"/>
    </row>
    <row r="12" spans="2:10" x14ac:dyDescent="0.25">
      <c r="B12" s="58" t="s">
        <v>42</v>
      </c>
      <c r="C12" s="18" t="s">
        <v>24</v>
      </c>
      <c r="D12" s="59">
        <v>1.99</v>
      </c>
      <c r="E12" s="30"/>
      <c r="F12" s="17"/>
      <c r="G12" s="15">
        <f>RoomLookup3456[[#This Row],[Price for Credit]]*RoomLookup3456[[#This Row],[Subbed Usage (LBS)]]</f>
        <v>0</v>
      </c>
      <c r="H12" s="5"/>
      <c r="J12" s="48"/>
    </row>
    <row r="13" spans="2:10" x14ac:dyDescent="0.25">
      <c r="B13" s="3"/>
      <c r="C13" s="18" t="s">
        <v>25</v>
      </c>
      <c r="D13" s="57">
        <v>0.26</v>
      </c>
      <c r="E13" s="32"/>
      <c r="F13" s="17"/>
      <c r="G13" s="15">
        <f>RoomLookup3456[[#This Row],[Price for Credit]]*RoomLookup3456[[#This Row],[Subbed Usage (LBS)]]</f>
        <v>0</v>
      </c>
      <c r="H13" s="5"/>
      <c r="J13" s="48"/>
    </row>
    <row r="14" spans="2:10" x14ac:dyDescent="0.25">
      <c r="B14" s="58" t="s">
        <v>41</v>
      </c>
      <c r="C14" s="18" t="s">
        <v>26</v>
      </c>
      <c r="D14" s="59">
        <v>1.99</v>
      </c>
      <c r="E14" s="30"/>
      <c r="F14" s="17"/>
      <c r="G14" s="15">
        <f>RoomLookup3456[[#This Row],[Price for Credit]]*RoomLookup3456[[#This Row],[Subbed Usage (LBS)]]</f>
        <v>0</v>
      </c>
      <c r="H14" s="5"/>
      <c r="J14" s="48"/>
    </row>
    <row r="15" spans="2:10" x14ac:dyDescent="0.25">
      <c r="B15" s="3"/>
      <c r="C15" s="18" t="s">
        <v>11</v>
      </c>
      <c r="D15" s="55">
        <v>0.56999999999999995</v>
      </c>
      <c r="E15" s="16"/>
      <c r="F15" s="17"/>
      <c r="G15" s="15">
        <f>RoomLookup3456[[#This Row],[Price for Credit]]*RoomLookup3456[[#This Row],[Subbed Usage (LBS)]]</f>
        <v>0</v>
      </c>
      <c r="H15" s="5"/>
      <c r="J15" s="48"/>
    </row>
    <row r="16" spans="2:10" x14ac:dyDescent="0.25">
      <c r="B16" s="58" t="s">
        <v>42</v>
      </c>
      <c r="C16" s="14" t="s">
        <v>12</v>
      </c>
      <c r="D16" s="60">
        <v>2.95</v>
      </c>
      <c r="E16" s="16"/>
      <c r="F16" s="17"/>
      <c r="G16" s="15">
        <f>RoomLookup3456[[#This Row],[Price for Credit]]*RoomLookup3456[[#This Row],[Subbed Usage (LBS)]]</f>
        <v>0</v>
      </c>
      <c r="H16" s="5"/>
      <c r="J16" s="48"/>
    </row>
    <row r="17" spans="2:9" x14ac:dyDescent="0.25">
      <c r="B17" s="58" t="s">
        <v>41</v>
      </c>
      <c r="C17" s="18" t="s">
        <v>13</v>
      </c>
      <c r="D17" s="60">
        <v>0.98</v>
      </c>
      <c r="E17" s="16"/>
      <c r="F17" s="17"/>
      <c r="G17" s="15">
        <f>RoomLookup3456[[#This Row],[Price for Credit]]*RoomLookup3456[[#This Row],[Subbed Usage (LBS)]]</f>
        <v>0</v>
      </c>
      <c r="H17" s="5"/>
    </row>
    <row r="18" spans="2:9" x14ac:dyDescent="0.25">
      <c r="B18" s="58" t="s">
        <v>41</v>
      </c>
      <c r="C18" s="18" t="s">
        <v>14</v>
      </c>
      <c r="D18" s="60">
        <v>0.99</v>
      </c>
      <c r="E18" s="16"/>
      <c r="F18" s="17"/>
      <c r="G18" s="15">
        <f>RoomLookup3456[[#This Row],[Price for Credit]]*RoomLookup3456[[#This Row],[Subbed Usage (LBS)]]</f>
        <v>0</v>
      </c>
      <c r="H18" s="5"/>
    </row>
    <row r="19" spans="2:9" x14ac:dyDescent="0.25">
      <c r="B19" s="58" t="s">
        <v>41</v>
      </c>
      <c r="C19" s="18" t="s">
        <v>15</v>
      </c>
      <c r="D19" s="60">
        <v>1.28</v>
      </c>
      <c r="E19" s="16"/>
      <c r="F19" s="17"/>
      <c r="G19" s="15">
        <f>RoomLookup3456[[#This Row],[Price for Credit]]*RoomLookup3456[[#This Row],[Subbed Usage (LBS)]]</f>
        <v>0</v>
      </c>
      <c r="H19" s="5"/>
      <c r="I19" s="34"/>
    </row>
    <row r="20" spans="2:9" x14ac:dyDescent="0.25">
      <c r="B20" s="58" t="s">
        <v>41</v>
      </c>
      <c r="C20" s="18" t="s">
        <v>16</v>
      </c>
      <c r="D20" s="60">
        <v>0.98</v>
      </c>
      <c r="E20" s="16"/>
      <c r="F20" s="17"/>
      <c r="G20" s="15">
        <f>RoomLookup3456[[#This Row],[Price for Credit]]*RoomLookup3456[[#This Row],[Subbed Usage (LBS)]]</f>
        <v>0</v>
      </c>
      <c r="H20" s="5"/>
    </row>
    <row r="21" spans="2:9" x14ac:dyDescent="0.25">
      <c r="B21" s="58" t="s">
        <v>41</v>
      </c>
      <c r="C21" s="18" t="s">
        <v>17</v>
      </c>
      <c r="D21" s="60">
        <v>1</v>
      </c>
      <c r="E21" s="16"/>
      <c r="F21" s="17"/>
      <c r="G21" s="15">
        <f>RoomLookup3456[[#This Row],[Price for Credit]]*RoomLookup3456[[#This Row],[Subbed Usage (LBS)]]</f>
        <v>0</v>
      </c>
      <c r="H21" s="5"/>
    </row>
    <row r="22" spans="2:9" x14ac:dyDescent="0.25">
      <c r="B22" s="58" t="s">
        <v>42</v>
      </c>
      <c r="C22" s="18" t="s">
        <v>18</v>
      </c>
      <c r="D22" s="60">
        <v>0.34</v>
      </c>
      <c r="E22" s="16"/>
      <c r="F22" s="17"/>
      <c r="G22" s="15">
        <f>RoomLookup3456[[#This Row],[Price for Credit]]*RoomLookup3456[[#This Row],[Subbed Usage (LBS)]]</f>
        <v>0</v>
      </c>
      <c r="H22" s="5"/>
    </row>
    <row r="23" spans="2:9" ht="13.8" thickBot="1" x14ac:dyDescent="0.3">
      <c r="B23" s="3"/>
      <c r="C23" s="18"/>
      <c r="D23" s="19" t="s">
        <v>19</v>
      </c>
      <c r="E23" s="20">
        <f>SUM(E9:E22)</f>
        <v>0</v>
      </c>
      <c r="F23" s="20">
        <f>SUM(F9:F22)</f>
        <v>0</v>
      </c>
      <c r="G23" s="21">
        <f>SUM(G9:G22)</f>
        <v>0</v>
      </c>
      <c r="H23" s="5"/>
    </row>
    <row r="24" spans="2:9" ht="14.4" thickTop="1" thickBot="1" x14ac:dyDescent="0.3">
      <c r="B24" s="22"/>
      <c r="C24" s="23"/>
      <c r="D24" s="24"/>
      <c r="E24" s="25"/>
      <c r="F24" s="26"/>
      <c r="G24" s="27"/>
      <c r="H24" s="28"/>
    </row>
    <row r="27" spans="2:9" x14ac:dyDescent="0.25">
      <c r="C27" s="50" t="s">
        <v>38</v>
      </c>
    </row>
    <row r="28" spans="2:9" x14ac:dyDescent="0.25">
      <c r="C28" s="50" t="s">
        <v>39</v>
      </c>
    </row>
    <row r="29" spans="2:9" x14ac:dyDescent="0.25">
      <c r="C29" s="50" t="s">
        <v>43</v>
      </c>
    </row>
    <row r="30" spans="2:9" x14ac:dyDescent="0.25">
      <c r="C30" s="50" t="s">
        <v>40</v>
      </c>
    </row>
    <row r="31" spans="2:9" x14ac:dyDescent="0.25">
      <c r="C31" s="50" t="s">
        <v>45</v>
      </c>
    </row>
    <row r="32" spans="2:9" x14ac:dyDescent="0.25">
      <c r="C32" s="50" t="s">
        <v>44</v>
      </c>
    </row>
    <row r="34" spans="3:3" x14ac:dyDescent="0.25">
      <c r="C34" s="61" t="s">
        <v>46</v>
      </c>
    </row>
  </sheetData>
  <mergeCells count="4">
    <mergeCell ref="C2:G2"/>
    <mergeCell ref="F4:G4"/>
    <mergeCell ref="F5:G5"/>
    <mergeCell ref="F6:G6"/>
  </mergeCells>
  <pageMargins left="0.7" right="0.7" top="0.75" bottom="0.75" header="0.3" footer="0.3"/>
  <pageSetup scale="77"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B1:H34"/>
  <sheetViews>
    <sheetView topLeftCell="A7" zoomScaleNormal="100" workbookViewId="0">
      <selection activeCell="C27" sqref="C27:C34"/>
    </sheetView>
  </sheetViews>
  <sheetFormatPr defaultRowHeight="13.2" x14ac:dyDescent="0.25"/>
  <cols>
    <col min="1" max="1" width="5.44140625" customWidth="1"/>
    <col min="2" max="2" width="4.44140625" customWidth="1"/>
    <col min="3" max="3" width="30" customWidth="1"/>
    <col min="4" max="4" width="15.44140625" customWidth="1"/>
    <col min="5" max="6" width="19.5546875" customWidth="1"/>
    <col min="7" max="7" width="21" customWidth="1"/>
    <col min="8" max="8" width="5" customWidth="1"/>
  </cols>
  <sheetData>
    <row r="1" spans="2:8" ht="13.8" thickBot="1" x14ac:dyDescent="0.3"/>
    <row r="2" spans="2:8" ht="15.6" x14ac:dyDescent="0.3">
      <c r="B2" s="1"/>
      <c r="C2" s="62" t="s">
        <v>0</v>
      </c>
      <c r="D2" s="62"/>
      <c r="E2" s="62"/>
      <c r="F2" s="62"/>
      <c r="G2" s="62"/>
      <c r="H2" s="2"/>
    </row>
    <row r="3" spans="2:8" ht="13.8" thickBot="1" x14ac:dyDescent="0.3">
      <c r="B3" s="3"/>
      <c r="C3" s="4"/>
      <c r="D3" s="4"/>
      <c r="E3" s="4"/>
      <c r="F3" s="4"/>
      <c r="G3" s="4"/>
      <c r="H3" s="5"/>
    </row>
    <row r="4" spans="2:8" x14ac:dyDescent="0.25">
      <c r="B4" s="3"/>
      <c r="C4" s="4"/>
      <c r="D4" s="4"/>
      <c r="E4" s="6" t="s">
        <v>1</v>
      </c>
      <c r="F4" s="63" t="s">
        <v>22</v>
      </c>
      <c r="G4" s="64"/>
      <c r="H4" s="5"/>
    </row>
    <row r="5" spans="2:8" x14ac:dyDescent="0.25">
      <c r="B5" s="3"/>
      <c r="C5" s="4"/>
      <c r="D5" s="4"/>
      <c r="E5" s="7" t="s">
        <v>2</v>
      </c>
      <c r="F5" s="67">
        <f>'Total Sheet'!F5</f>
        <v>45078</v>
      </c>
      <c r="G5" s="67"/>
      <c r="H5" s="5"/>
    </row>
    <row r="6" spans="2:8" ht="13.8" thickBot="1" x14ac:dyDescent="0.3">
      <c r="B6" s="3"/>
      <c r="C6" s="8"/>
      <c r="D6" s="8"/>
      <c r="E6" s="9" t="s">
        <v>3</v>
      </c>
      <c r="F6" s="65"/>
      <c r="G6" s="66"/>
      <c r="H6" s="5"/>
    </row>
    <row r="7" spans="2:8" x14ac:dyDescent="0.25">
      <c r="B7" s="3"/>
      <c r="C7" s="8"/>
      <c r="D7" s="8"/>
      <c r="E7" s="8"/>
      <c r="F7" s="8"/>
      <c r="G7" s="8"/>
      <c r="H7" s="5"/>
    </row>
    <row r="8" spans="2:8" s="13" customFormat="1" ht="32.25" customHeight="1" x14ac:dyDescent="0.25">
      <c r="B8" s="10"/>
      <c r="C8" s="11" t="s">
        <v>4</v>
      </c>
      <c r="D8" s="11" t="s">
        <v>5</v>
      </c>
      <c r="E8" s="11" t="s">
        <v>6</v>
      </c>
      <c r="F8" s="11" t="s">
        <v>7</v>
      </c>
      <c r="G8" s="11" t="s">
        <v>8</v>
      </c>
      <c r="H8" s="12"/>
    </row>
    <row r="9" spans="2:8" x14ac:dyDescent="0.25">
      <c r="B9" s="58" t="s">
        <v>41</v>
      </c>
      <c r="C9" s="14" t="s">
        <v>23</v>
      </c>
      <c r="D9" s="60">
        <v>1.58</v>
      </c>
      <c r="E9" s="16"/>
      <c r="F9" s="17"/>
      <c r="G9" s="15">
        <f>RoomLookup3[[#This Row],[Price for Credit]]*RoomLookup3[[#This Row],[Subbed Usage (LBS)]]</f>
        <v>0</v>
      </c>
      <c r="H9" s="5"/>
    </row>
    <row r="10" spans="2:8" x14ac:dyDescent="0.25">
      <c r="B10" s="58" t="s">
        <v>41</v>
      </c>
      <c r="C10" s="18" t="s">
        <v>9</v>
      </c>
      <c r="D10" s="60">
        <v>0.99</v>
      </c>
      <c r="E10" s="16"/>
      <c r="F10" s="17"/>
      <c r="G10" s="15">
        <f>RoomLookup3[[#This Row],[Price for Credit]]*RoomLookup3[[#This Row],[Subbed Usage (LBS)]]</f>
        <v>0</v>
      </c>
      <c r="H10" s="5"/>
    </row>
    <row r="11" spans="2:8" x14ac:dyDescent="0.25">
      <c r="B11" s="58" t="s">
        <v>41</v>
      </c>
      <c r="C11" s="18" t="s">
        <v>10</v>
      </c>
      <c r="D11" s="60">
        <v>0.5</v>
      </c>
      <c r="E11" s="16"/>
      <c r="F11" s="17"/>
      <c r="G11" s="15">
        <f>RoomLookup3[[#This Row],[Price for Credit]]*RoomLookup3[[#This Row],[Subbed Usage (LBS)]]</f>
        <v>0</v>
      </c>
      <c r="H11" s="5"/>
    </row>
    <row r="12" spans="2:8" x14ac:dyDescent="0.25">
      <c r="B12" s="58" t="s">
        <v>42</v>
      </c>
      <c r="C12" s="18" t="s">
        <v>24</v>
      </c>
      <c r="D12" s="59">
        <v>1.99</v>
      </c>
      <c r="E12" s="30"/>
      <c r="F12" s="17"/>
      <c r="G12" s="15">
        <f>RoomLookup3[[#This Row],[Price for Credit]]*RoomLookup3[[#This Row],[Subbed Usage (LBS)]]</f>
        <v>0</v>
      </c>
      <c r="H12" s="5"/>
    </row>
    <row r="13" spans="2:8" x14ac:dyDescent="0.25">
      <c r="B13" s="3"/>
      <c r="C13" s="18" t="s">
        <v>25</v>
      </c>
      <c r="D13" s="57">
        <v>0.26</v>
      </c>
      <c r="E13" s="30"/>
      <c r="F13" s="17"/>
      <c r="G13" s="15">
        <f>RoomLookup3[[#This Row],[Price for Credit]]*RoomLookup3[[#This Row],[Subbed Usage (LBS)]]</f>
        <v>0</v>
      </c>
      <c r="H13" s="5"/>
    </row>
    <row r="14" spans="2:8" x14ac:dyDescent="0.25">
      <c r="B14" s="58" t="s">
        <v>41</v>
      </c>
      <c r="C14" s="18" t="s">
        <v>26</v>
      </c>
      <c r="D14" s="59">
        <v>1.99</v>
      </c>
      <c r="E14" s="30"/>
      <c r="F14" s="17"/>
      <c r="G14" s="15">
        <f>RoomLookup3[[#This Row],[Price for Credit]]*RoomLookup3[[#This Row],[Subbed Usage (LBS)]]</f>
        <v>0</v>
      </c>
      <c r="H14" s="5"/>
    </row>
    <row r="15" spans="2:8" x14ac:dyDescent="0.25">
      <c r="B15" s="3"/>
      <c r="C15" s="18" t="s">
        <v>11</v>
      </c>
      <c r="D15" s="55">
        <v>0.56999999999999995</v>
      </c>
      <c r="E15" s="16"/>
      <c r="F15" s="17"/>
      <c r="G15" s="15">
        <f>RoomLookup3[[#This Row],[Price for Credit]]*RoomLookup3[[#This Row],[Subbed Usage (LBS)]]</f>
        <v>0</v>
      </c>
      <c r="H15" s="5"/>
    </row>
    <row r="16" spans="2:8" x14ac:dyDescent="0.25">
      <c r="B16" s="58" t="s">
        <v>42</v>
      </c>
      <c r="C16" s="14" t="s">
        <v>12</v>
      </c>
      <c r="D16" s="60">
        <v>2.95</v>
      </c>
      <c r="E16" s="16"/>
      <c r="F16" s="17"/>
      <c r="G16" s="15">
        <f>RoomLookup3[[#This Row],[Price for Credit]]*RoomLookup3[[#This Row],[Subbed Usage (LBS)]]</f>
        <v>0</v>
      </c>
      <c r="H16" s="5"/>
    </row>
    <row r="17" spans="2:8" x14ac:dyDescent="0.25">
      <c r="B17" s="58" t="s">
        <v>41</v>
      </c>
      <c r="C17" s="18" t="s">
        <v>13</v>
      </c>
      <c r="D17" s="60">
        <v>0.98</v>
      </c>
      <c r="E17" s="16"/>
      <c r="F17" s="17"/>
      <c r="G17" s="15">
        <f>RoomLookup3[[#This Row],[Price for Credit]]*RoomLookup3[[#This Row],[Subbed Usage (LBS)]]</f>
        <v>0</v>
      </c>
      <c r="H17" s="5"/>
    </row>
    <row r="18" spans="2:8" x14ac:dyDescent="0.25">
      <c r="B18" s="58" t="s">
        <v>41</v>
      </c>
      <c r="C18" s="18" t="s">
        <v>14</v>
      </c>
      <c r="D18" s="60">
        <v>0.99</v>
      </c>
      <c r="E18" s="16"/>
      <c r="F18" s="17"/>
      <c r="G18" s="15">
        <f>RoomLookup3[[#This Row],[Price for Credit]]*RoomLookup3[[#This Row],[Subbed Usage (LBS)]]</f>
        <v>0</v>
      </c>
      <c r="H18" s="5"/>
    </row>
    <row r="19" spans="2:8" x14ac:dyDescent="0.25">
      <c r="B19" s="58" t="s">
        <v>41</v>
      </c>
      <c r="C19" s="18" t="s">
        <v>15</v>
      </c>
      <c r="D19" s="60">
        <v>1.28</v>
      </c>
      <c r="E19" s="16"/>
      <c r="F19" s="17"/>
      <c r="G19" s="15">
        <f>RoomLookup3[[#This Row],[Price for Credit]]*RoomLookup3[[#This Row],[Subbed Usage (LBS)]]</f>
        <v>0</v>
      </c>
      <c r="H19" s="5"/>
    </row>
    <row r="20" spans="2:8" x14ac:dyDescent="0.25">
      <c r="B20" s="58" t="s">
        <v>41</v>
      </c>
      <c r="C20" s="18" t="s">
        <v>16</v>
      </c>
      <c r="D20" s="60">
        <v>0.98</v>
      </c>
      <c r="E20" s="16"/>
      <c r="F20" s="17"/>
      <c r="G20" s="15">
        <f>RoomLookup3[[#This Row],[Price for Credit]]*RoomLookup3[[#This Row],[Subbed Usage (LBS)]]</f>
        <v>0</v>
      </c>
      <c r="H20" s="5"/>
    </row>
    <row r="21" spans="2:8" x14ac:dyDescent="0.25">
      <c r="B21" s="58" t="s">
        <v>41</v>
      </c>
      <c r="C21" s="18" t="s">
        <v>17</v>
      </c>
      <c r="D21" s="60">
        <v>1</v>
      </c>
      <c r="E21" s="16"/>
      <c r="F21" s="17"/>
      <c r="G21" s="15">
        <f>RoomLookup3[[#This Row],[Price for Credit]]*RoomLookup3[[#This Row],[Subbed Usage (LBS)]]</f>
        <v>0</v>
      </c>
      <c r="H21" s="5"/>
    </row>
    <row r="22" spans="2:8" x14ac:dyDescent="0.25">
      <c r="B22" s="58" t="s">
        <v>42</v>
      </c>
      <c r="C22" s="18" t="s">
        <v>18</v>
      </c>
      <c r="D22" s="60">
        <v>0.34</v>
      </c>
      <c r="E22" s="16"/>
      <c r="F22" s="17"/>
      <c r="G22" s="15">
        <f>RoomLookup3[[#This Row],[Price for Credit]]*RoomLookup3[[#This Row],[Subbed Usage (LBS)]]</f>
        <v>0</v>
      </c>
      <c r="H22" s="5"/>
    </row>
    <row r="23" spans="2:8" ht="13.8" thickBot="1" x14ac:dyDescent="0.3">
      <c r="B23" s="3"/>
      <c r="C23" s="18"/>
      <c r="D23" s="19" t="s">
        <v>19</v>
      </c>
      <c r="E23" s="20">
        <f>SUM(E9:E22)</f>
        <v>0</v>
      </c>
      <c r="F23" s="20">
        <f>SUM(F9:F22)</f>
        <v>0</v>
      </c>
      <c r="G23" s="21">
        <f>SUM(G9:G22)</f>
        <v>0</v>
      </c>
      <c r="H23" s="5"/>
    </row>
    <row r="24" spans="2:8" ht="14.4" thickTop="1" thickBot="1" x14ac:dyDescent="0.3">
      <c r="B24" s="22"/>
      <c r="C24" s="23"/>
      <c r="D24" s="24"/>
      <c r="E24" s="25"/>
      <c r="F24" s="26"/>
      <c r="G24" s="27"/>
      <c r="H24" s="28"/>
    </row>
    <row r="27" spans="2:8" x14ac:dyDescent="0.25">
      <c r="C27" s="50" t="s">
        <v>38</v>
      </c>
    </row>
    <row r="28" spans="2:8" x14ac:dyDescent="0.25">
      <c r="C28" s="50" t="s">
        <v>39</v>
      </c>
    </row>
    <row r="29" spans="2:8" x14ac:dyDescent="0.25">
      <c r="C29" s="50" t="s">
        <v>43</v>
      </c>
    </row>
    <row r="30" spans="2:8" x14ac:dyDescent="0.25">
      <c r="C30" s="50" t="s">
        <v>40</v>
      </c>
    </row>
    <row r="31" spans="2:8" x14ac:dyDescent="0.25">
      <c r="C31" s="50" t="s">
        <v>45</v>
      </c>
    </row>
    <row r="32" spans="2:8" x14ac:dyDescent="0.25">
      <c r="C32" s="50" t="s">
        <v>44</v>
      </c>
    </row>
    <row r="34" spans="3:3" x14ac:dyDescent="0.25">
      <c r="C34" s="61" t="s">
        <v>46</v>
      </c>
    </row>
  </sheetData>
  <mergeCells count="4">
    <mergeCell ref="C2:G2"/>
    <mergeCell ref="F4:G4"/>
    <mergeCell ref="F5:G5"/>
    <mergeCell ref="F6:G6"/>
  </mergeCells>
  <pageMargins left="0.7" right="0.7" top="0.75" bottom="0.75" header="0.3" footer="0.3"/>
  <pageSetup scale="77"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B1:J34"/>
  <sheetViews>
    <sheetView zoomScaleNormal="100" workbookViewId="0">
      <selection activeCell="E11" sqref="E11"/>
    </sheetView>
  </sheetViews>
  <sheetFormatPr defaultRowHeight="13.2" x14ac:dyDescent="0.25"/>
  <cols>
    <col min="1" max="1" width="5.44140625" customWidth="1"/>
    <col min="2" max="2" width="4.44140625" customWidth="1"/>
    <col min="3" max="3" width="30" customWidth="1"/>
    <col min="4" max="4" width="15.44140625" customWidth="1"/>
    <col min="5" max="6" width="19.5546875" customWidth="1"/>
    <col min="7" max="7" width="21" customWidth="1"/>
    <col min="8" max="8" width="5" customWidth="1"/>
  </cols>
  <sheetData>
    <row r="1" spans="2:10" ht="13.8" thickBot="1" x14ac:dyDescent="0.3"/>
    <row r="2" spans="2:10" ht="15.6" x14ac:dyDescent="0.3">
      <c r="B2" s="1"/>
      <c r="C2" s="62" t="s">
        <v>0</v>
      </c>
      <c r="D2" s="62"/>
      <c r="E2" s="62"/>
      <c r="F2" s="62"/>
      <c r="G2" s="62"/>
      <c r="H2" s="2"/>
    </row>
    <row r="3" spans="2:10" ht="13.8" thickBot="1" x14ac:dyDescent="0.3">
      <c r="B3" s="3"/>
      <c r="C3" s="4"/>
      <c r="D3" s="4"/>
      <c r="E3" s="4"/>
      <c r="F3" s="4"/>
      <c r="G3" s="4"/>
      <c r="H3" s="5"/>
    </row>
    <row r="4" spans="2:10" x14ac:dyDescent="0.25">
      <c r="B4" s="3"/>
      <c r="C4" s="4"/>
      <c r="D4" s="4"/>
      <c r="E4" s="6" t="s">
        <v>1</v>
      </c>
      <c r="F4" s="63" t="s">
        <v>27</v>
      </c>
      <c r="G4" s="64"/>
      <c r="H4" s="5"/>
    </row>
    <row r="5" spans="2:10" x14ac:dyDescent="0.25">
      <c r="B5" s="3"/>
      <c r="C5" s="4"/>
      <c r="D5" s="4"/>
      <c r="E5" s="7" t="s">
        <v>2</v>
      </c>
      <c r="F5" s="67">
        <f>'Total Sheet'!F5</f>
        <v>45078</v>
      </c>
      <c r="G5" s="67"/>
      <c r="H5" s="5"/>
    </row>
    <row r="6" spans="2:10" ht="13.8" thickBot="1" x14ac:dyDescent="0.3">
      <c r="B6" s="3"/>
      <c r="C6" s="8"/>
      <c r="D6" s="8"/>
      <c r="E6" s="9" t="s">
        <v>3</v>
      </c>
      <c r="F6" s="65"/>
      <c r="G6" s="66"/>
      <c r="H6" s="5"/>
    </row>
    <row r="7" spans="2:10" x14ac:dyDescent="0.25">
      <c r="B7" s="3"/>
      <c r="C7" s="8"/>
      <c r="D7" s="8"/>
      <c r="E7" s="8"/>
      <c r="F7" s="8"/>
      <c r="G7" s="8"/>
      <c r="H7" s="5"/>
    </row>
    <row r="8" spans="2:10" s="13" customFormat="1" ht="32.25" customHeight="1" x14ac:dyDescent="0.25">
      <c r="B8" s="10"/>
      <c r="C8" s="11" t="s">
        <v>4</v>
      </c>
      <c r="D8" s="11" t="s">
        <v>5</v>
      </c>
      <c r="E8" s="11" t="s">
        <v>6</v>
      </c>
      <c r="F8" s="11" t="s">
        <v>7</v>
      </c>
      <c r="G8" s="11" t="s">
        <v>8</v>
      </c>
      <c r="H8" s="12"/>
    </row>
    <row r="9" spans="2:10" x14ac:dyDescent="0.25">
      <c r="B9" s="58" t="s">
        <v>41</v>
      </c>
      <c r="C9" s="14" t="s">
        <v>23</v>
      </c>
      <c r="D9" s="60">
        <v>1.58</v>
      </c>
      <c r="E9" s="16">
        <v>0</v>
      </c>
      <c r="F9" s="17">
        <v>0</v>
      </c>
      <c r="G9" s="15">
        <f>+RoomLookup34[[#This Row],[Price for Credit]]*RoomLookup34[[#This Row],[Subbed Usage (LBS)]]</f>
        <v>0</v>
      </c>
      <c r="H9" s="5"/>
    </row>
    <row r="10" spans="2:10" x14ac:dyDescent="0.25">
      <c r="B10" s="58" t="s">
        <v>41</v>
      </c>
      <c r="C10" s="18" t="s">
        <v>9</v>
      </c>
      <c r="D10" s="60">
        <v>0.99</v>
      </c>
      <c r="E10" s="16"/>
      <c r="F10" s="17"/>
      <c r="G10" s="15">
        <f>+RoomLookup34[[#This Row],[Price for Credit]]*RoomLookup34[[#This Row],[Subbed Usage (LBS)]]</f>
        <v>0</v>
      </c>
      <c r="H10" s="5"/>
    </row>
    <row r="11" spans="2:10" x14ac:dyDescent="0.25">
      <c r="B11" s="58" t="s">
        <v>41</v>
      </c>
      <c r="C11" s="18" t="s">
        <v>10</v>
      </c>
      <c r="D11" s="60">
        <v>0.5</v>
      </c>
      <c r="E11" s="16">
        <f>845+493</f>
        <v>1338</v>
      </c>
      <c r="F11" s="17">
        <v>0</v>
      </c>
      <c r="G11" s="15">
        <f>+RoomLookup34[[#This Row],[Price for Credit]]*RoomLookup34[[#This Row],[Subbed Usage (LBS)]]</f>
        <v>669</v>
      </c>
      <c r="H11" s="5"/>
      <c r="J11" s="34"/>
    </row>
    <row r="12" spans="2:10" x14ac:dyDescent="0.25">
      <c r="B12" s="58" t="s">
        <v>42</v>
      </c>
      <c r="C12" s="18" t="s">
        <v>24</v>
      </c>
      <c r="D12" s="59">
        <v>1.99</v>
      </c>
      <c r="E12" s="30"/>
      <c r="F12" s="17"/>
      <c r="G12" s="15">
        <f>+RoomLookup34[[#This Row],[Price for Credit]]*RoomLookup34[[#This Row],[Subbed Usage (LBS)]]</f>
        <v>0</v>
      </c>
      <c r="H12" s="5"/>
    </row>
    <row r="13" spans="2:10" x14ac:dyDescent="0.25">
      <c r="B13" s="3"/>
      <c r="C13" s="18" t="s">
        <v>25</v>
      </c>
      <c r="D13" s="57">
        <v>0.26</v>
      </c>
      <c r="E13" s="30"/>
      <c r="F13" s="17"/>
      <c r="G13" s="15">
        <f>+RoomLookup34[[#This Row],[Price for Credit]]*RoomLookup34[[#This Row],[Subbed Usage (LBS)]]</f>
        <v>0</v>
      </c>
      <c r="H13" s="5"/>
    </row>
    <row r="14" spans="2:10" x14ac:dyDescent="0.25">
      <c r="B14" s="58" t="s">
        <v>41</v>
      </c>
      <c r="C14" s="18" t="s">
        <v>26</v>
      </c>
      <c r="D14" s="59">
        <v>1.99</v>
      </c>
      <c r="E14" s="30"/>
      <c r="F14" s="17"/>
      <c r="G14" s="15">
        <f>+RoomLookup34[[#This Row],[Price for Credit]]*RoomLookup34[[#This Row],[Subbed Usage (LBS)]]</f>
        <v>0</v>
      </c>
      <c r="H14" s="5"/>
    </row>
    <row r="15" spans="2:10" x14ac:dyDescent="0.25">
      <c r="B15" s="3"/>
      <c r="C15" s="18" t="s">
        <v>11</v>
      </c>
      <c r="D15" s="55">
        <v>0.56999999999999995</v>
      </c>
      <c r="E15" s="16"/>
      <c r="F15" s="17"/>
      <c r="G15" s="15">
        <f>+RoomLookup34[[#This Row],[Price for Credit]]*RoomLookup34[[#This Row],[Subbed Usage (LBS)]]</f>
        <v>0</v>
      </c>
      <c r="H15" s="5"/>
    </row>
    <row r="16" spans="2:10" x14ac:dyDescent="0.25">
      <c r="B16" s="58" t="s">
        <v>42</v>
      </c>
      <c r="C16" s="14" t="s">
        <v>12</v>
      </c>
      <c r="D16" s="60">
        <v>2.95</v>
      </c>
      <c r="E16" s="16"/>
      <c r="F16" s="17"/>
      <c r="G16" s="15">
        <f>+RoomLookup34[[#This Row],[Price for Credit]]*RoomLookup34[[#This Row],[Subbed Usage (LBS)]]</f>
        <v>0</v>
      </c>
      <c r="H16" s="5"/>
    </row>
    <row r="17" spans="2:8" x14ac:dyDescent="0.25">
      <c r="B17" s="58" t="s">
        <v>41</v>
      </c>
      <c r="C17" s="18" t="s">
        <v>13</v>
      </c>
      <c r="D17" s="60">
        <v>0.98</v>
      </c>
      <c r="E17" s="16">
        <f>80+874</f>
        <v>954</v>
      </c>
      <c r="F17" s="17"/>
      <c r="G17" s="15">
        <f>+RoomLookup34[[#This Row],[Price for Credit]]*RoomLookup34[[#This Row],[Subbed Usage (LBS)]]</f>
        <v>934.92</v>
      </c>
      <c r="H17" s="5"/>
    </row>
    <row r="18" spans="2:8" x14ac:dyDescent="0.25">
      <c r="B18" s="58" t="s">
        <v>41</v>
      </c>
      <c r="C18" s="18" t="s">
        <v>14</v>
      </c>
      <c r="D18" s="60">
        <v>0.99</v>
      </c>
      <c r="E18" s="16"/>
      <c r="F18" s="17">
        <v>185</v>
      </c>
      <c r="G18" s="15">
        <f>+RoomLookup34[[#This Row],[Price for Credit]]*RoomLookup34[[#This Row],[Subbed Usage (LBS)]]</f>
        <v>0</v>
      </c>
      <c r="H18" s="5"/>
    </row>
    <row r="19" spans="2:8" x14ac:dyDescent="0.25">
      <c r="B19" s="58" t="s">
        <v>41</v>
      </c>
      <c r="C19" s="18" t="s">
        <v>15</v>
      </c>
      <c r="D19" s="60">
        <v>1.28</v>
      </c>
      <c r="E19" s="16"/>
      <c r="F19" s="17"/>
      <c r="G19" s="15">
        <f>+RoomLookup34[[#This Row],[Price for Credit]]*RoomLookup34[[#This Row],[Subbed Usage (LBS)]]</f>
        <v>0</v>
      </c>
      <c r="H19" s="5"/>
    </row>
    <row r="20" spans="2:8" x14ac:dyDescent="0.25">
      <c r="B20" s="58" t="s">
        <v>41</v>
      </c>
      <c r="C20" s="18" t="s">
        <v>16</v>
      </c>
      <c r="D20" s="60">
        <v>0.98</v>
      </c>
      <c r="E20" s="16"/>
      <c r="F20" s="17"/>
      <c r="G20" s="15">
        <f>+RoomLookup34[[#This Row],[Price for Credit]]*RoomLookup34[[#This Row],[Subbed Usage (LBS)]]</f>
        <v>0</v>
      </c>
      <c r="H20" s="5"/>
    </row>
    <row r="21" spans="2:8" x14ac:dyDescent="0.25">
      <c r="B21" s="58" t="s">
        <v>41</v>
      </c>
      <c r="C21" s="18" t="s">
        <v>17</v>
      </c>
      <c r="D21" s="60">
        <v>1</v>
      </c>
      <c r="E21" s="16"/>
      <c r="F21" s="17"/>
      <c r="G21" s="15">
        <f>+RoomLookup34[[#This Row],[Price for Credit]]*RoomLookup34[[#This Row],[Subbed Usage (LBS)]]</f>
        <v>0</v>
      </c>
      <c r="H21" s="5"/>
    </row>
    <row r="22" spans="2:8" x14ac:dyDescent="0.25">
      <c r="B22" s="58" t="s">
        <v>42</v>
      </c>
      <c r="C22" s="18" t="s">
        <v>18</v>
      </c>
      <c r="D22" s="60">
        <v>0.34</v>
      </c>
      <c r="E22" s="16"/>
      <c r="F22" s="17"/>
      <c r="G22" s="15">
        <f>+RoomLookup34[[#This Row],[Price for Credit]]*RoomLookup34[[#This Row],[Subbed Usage (LBS)]]</f>
        <v>0</v>
      </c>
      <c r="H22" s="5"/>
    </row>
    <row r="23" spans="2:8" ht="13.8" thickBot="1" x14ac:dyDescent="0.3">
      <c r="B23" s="3"/>
      <c r="C23" s="18"/>
      <c r="D23" s="19" t="s">
        <v>19</v>
      </c>
      <c r="E23" s="20">
        <f>SUM(E9:E22)</f>
        <v>2292</v>
      </c>
      <c r="F23" s="20">
        <f>SUM(F9:F22)</f>
        <v>185</v>
      </c>
      <c r="G23" s="21">
        <f>SUM(G9:G22)</f>
        <v>1603.92</v>
      </c>
      <c r="H23" s="5"/>
    </row>
    <row r="24" spans="2:8" ht="14.4" thickTop="1" thickBot="1" x14ac:dyDescent="0.3">
      <c r="B24" s="22"/>
      <c r="C24" s="23"/>
      <c r="D24" s="24"/>
      <c r="E24" s="25"/>
      <c r="F24" s="26"/>
      <c r="G24" s="27"/>
      <c r="H24" s="28"/>
    </row>
    <row r="26" spans="2:8" x14ac:dyDescent="0.25">
      <c r="B26" s="52"/>
      <c r="C26" s="52"/>
      <c r="D26" s="52"/>
    </row>
    <row r="27" spans="2:8" x14ac:dyDescent="0.25">
      <c r="C27" s="50" t="s">
        <v>38</v>
      </c>
      <c r="D27" s="52"/>
    </row>
    <row r="28" spans="2:8" x14ac:dyDescent="0.25">
      <c r="C28" s="50" t="s">
        <v>39</v>
      </c>
      <c r="D28" s="52"/>
    </row>
    <row r="29" spans="2:8" x14ac:dyDescent="0.25">
      <c r="C29" s="50" t="s">
        <v>43</v>
      </c>
      <c r="D29" s="52"/>
    </row>
    <row r="30" spans="2:8" x14ac:dyDescent="0.25">
      <c r="C30" s="50" t="s">
        <v>40</v>
      </c>
      <c r="D30" s="52"/>
    </row>
    <row r="31" spans="2:8" x14ac:dyDescent="0.25">
      <c r="C31" s="50" t="s">
        <v>45</v>
      </c>
      <c r="D31" s="52"/>
    </row>
    <row r="32" spans="2:8" x14ac:dyDescent="0.25">
      <c r="C32" s="50" t="s">
        <v>44</v>
      </c>
      <c r="D32" s="52"/>
    </row>
    <row r="33" spans="3:4" x14ac:dyDescent="0.25">
      <c r="D33" s="52"/>
    </row>
    <row r="34" spans="3:4" x14ac:dyDescent="0.25">
      <c r="C34" s="61" t="s">
        <v>46</v>
      </c>
      <c r="D34" s="52"/>
    </row>
  </sheetData>
  <mergeCells count="4">
    <mergeCell ref="C2:G2"/>
    <mergeCell ref="F4:G4"/>
    <mergeCell ref="F5:G5"/>
    <mergeCell ref="F6:G6"/>
  </mergeCells>
  <pageMargins left="0.7" right="0.7" top="0.75" bottom="0.75" header="0.3" footer="0.3"/>
  <pageSetup scale="77" orientation="portrait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B1:I34"/>
  <sheetViews>
    <sheetView zoomScaleNormal="100" workbookViewId="0">
      <selection activeCell="F19" sqref="F19"/>
    </sheetView>
  </sheetViews>
  <sheetFormatPr defaultRowHeight="13.2" x14ac:dyDescent="0.25"/>
  <cols>
    <col min="1" max="1" width="5.44140625" customWidth="1"/>
    <col min="2" max="2" width="4.44140625" customWidth="1"/>
    <col min="3" max="3" width="30" customWidth="1"/>
    <col min="4" max="4" width="15.44140625" customWidth="1"/>
    <col min="5" max="6" width="19.5546875" customWidth="1"/>
    <col min="7" max="7" width="21" customWidth="1"/>
    <col min="8" max="8" width="5" customWidth="1"/>
  </cols>
  <sheetData>
    <row r="1" spans="2:8" ht="13.8" thickBot="1" x14ac:dyDescent="0.3"/>
    <row r="2" spans="2:8" ht="15.6" x14ac:dyDescent="0.3">
      <c r="B2" s="1"/>
      <c r="C2" s="62" t="s">
        <v>0</v>
      </c>
      <c r="D2" s="62"/>
      <c r="E2" s="62"/>
      <c r="F2" s="62"/>
      <c r="G2" s="62"/>
      <c r="H2" s="2"/>
    </row>
    <row r="3" spans="2:8" ht="13.8" thickBot="1" x14ac:dyDescent="0.3">
      <c r="B3" s="3"/>
      <c r="C3" s="4"/>
      <c r="D3" s="4"/>
      <c r="E3" s="4"/>
      <c r="F3" s="4"/>
      <c r="G3" s="4"/>
      <c r="H3" s="5"/>
    </row>
    <row r="4" spans="2:8" x14ac:dyDescent="0.25">
      <c r="B4" s="3"/>
      <c r="C4" s="4"/>
      <c r="D4" s="4"/>
      <c r="E4" s="6" t="s">
        <v>1</v>
      </c>
      <c r="F4" s="63" t="s">
        <v>28</v>
      </c>
      <c r="G4" s="64"/>
      <c r="H4" s="5"/>
    </row>
    <row r="5" spans="2:8" x14ac:dyDescent="0.25">
      <c r="B5" s="3"/>
      <c r="C5" s="4"/>
      <c r="D5" s="4"/>
      <c r="E5" s="7" t="s">
        <v>2</v>
      </c>
      <c r="F5" s="67">
        <f>'Total Sheet'!F5</f>
        <v>45078</v>
      </c>
      <c r="G5" s="67"/>
      <c r="H5" s="5"/>
    </row>
    <row r="6" spans="2:8" ht="13.8" thickBot="1" x14ac:dyDescent="0.3">
      <c r="B6" s="3"/>
      <c r="C6" s="8"/>
      <c r="D6" s="8"/>
      <c r="E6" s="9" t="s">
        <v>3</v>
      </c>
      <c r="F6" s="65"/>
      <c r="G6" s="66"/>
      <c r="H6" s="5"/>
    </row>
    <row r="7" spans="2:8" x14ac:dyDescent="0.25">
      <c r="B7" s="3"/>
      <c r="C7" s="8"/>
      <c r="D7" s="8"/>
      <c r="E7" s="8"/>
      <c r="F7" s="8"/>
      <c r="G7" s="8"/>
      <c r="H7" s="5"/>
    </row>
    <row r="8" spans="2:8" s="13" customFormat="1" ht="32.25" customHeight="1" x14ac:dyDescent="0.25">
      <c r="B8" s="10"/>
      <c r="C8" s="11" t="s">
        <v>4</v>
      </c>
      <c r="D8" s="11" t="s">
        <v>5</v>
      </c>
      <c r="E8" s="11" t="s">
        <v>6</v>
      </c>
      <c r="F8" s="11" t="s">
        <v>7</v>
      </c>
      <c r="G8" s="11" t="s">
        <v>8</v>
      </c>
      <c r="H8" s="12"/>
    </row>
    <row r="9" spans="2:8" x14ac:dyDescent="0.25">
      <c r="B9" s="58" t="s">
        <v>41</v>
      </c>
      <c r="C9" s="14" t="s">
        <v>23</v>
      </c>
      <c r="D9" s="60">
        <v>1.58</v>
      </c>
      <c r="E9" s="16"/>
      <c r="F9" s="17"/>
      <c r="G9" s="15">
        <f>+RoomLookup345[[#This Row],[Price for Credit]]*RoomLookup345[[#This Row],[Subbed Usage (LBS)]]</f>
        <v>0</v>
      </c>
      <c r="H9" s="5"/>
    </row>
    <row r="10" spans="2:8" x14ac:dyDescent="0.25">
      <c r="B10" s="58" t="s">
        <v>41</v>
      </c>
      <c r="C10" s="18" t="s">
        <v>9</v>
      </c>
      <c r="D10" s="60">
        <v>0.99</v>
      </c>
      <c r="E10" s="16"/>
      <c r="F10" s="17"/>
      <c r="G10" s="15">
        <f>+RoomLookup345[[#This Row],[Price for Credit]]*RoomLookup345[[#This Row],[Subbed Usage (LBS)]]</f>
        <v>0</v>
      </c>
      <c r="H10" s="5"/>
    </row>
    <row r="11" spans="2:8" x14ac:dyDescent="0.25">
      <c r="B11" s="58" t="s">
        <v>41</v>
      </c>
      <c r="C11" s="18" t="s">
        <v>10</v>
      </c>
      <c r="D11" s="60">
        <v>0.5</v>
      </c>
      <c r="E11" s="16"/>
      <c r="F11" s="17"/>
      <c r="G11" s="15">
        <f>+RoomLookup345[[#This Row],[Price for Credit]]*RoomLookup345[[#This Row],[Subbed Usage (LBS)]]</f>
        <v>0</v>
      </c>
      <c r="H11" s="5"/>
    </row>
    <row r="12" spans="2:8" x14ac:dyDescent="0.25">
      <c r="B12" s="58" t="s">
        <v>42</v>
      </c>
      <c r="C12" s="18" t="s">
        <v>24</v>
      </c>
      <c r="D12" s="59">
        <v>1.99</v>
      </c>
      <c r="E12" s="30"/>
      <c r="F12" s="17"/>
      <c r="G12" s="15">
        <f>+RoomLookup345[[#This Row],[Price for Credit]]*RoomLookup345[[#This Row],[Subbed Usage (LBS)]]</f>
        <v>0</v>
      </c>
      <c r="H12" s="5"/>
    </row>
    <row r="13" spans="2:8" x14ac:dyDescent="0.25">
      <c r="B13" s="3"/>
      <c r="C13" s="18" t="s">
        <v>25</v>
      </c>
      <c r="D13" s="57">
        <v>0.26</v>
      </c>
      <c r="E13" s="30"/>
      <c r="F13" s="17"/>
      <c r="G13" s="15">
        <f>+RoomLookup345[[#This Row],[Price for Credit]]*RoomLookup345[[#This Row],[Subbed Usage (LBS)]]</f>
        <v>0</v>
      </c>
      <c r="H13" s="5"/>
    </row>
    <row r="14" spans="2:8" x14ac:dyDescent="0.25">
      <c r="B14" s="58" t="s">
        <v>41</v>
      </c>
      <c r="C14" s="18" t="s">
        <v>26</v>
      </c>
      <c r="D14" s="59">
        <v>1.99</v>
      </c>
      <c r="E14" s="31"/>
      <c r="F14" s="17"/>
      <c r="G14" s="15">
        <f>+RoomLookup345[[#This Row],[Price for Credit]]*RoomLookup345[[#This Row],[Subbed Usage (LBS)]]</f>
        <v>0</v>
      </c>
      <c r="H14" s="5"/>
    </row>
    <row r="15" spans="2:8" x14ac:dyDescent="0.25">
      <c r="B15" s="3"/>
      <c r="C15" s="18" t="s">
        <v>11</v>
      </c>
      <c r="D15" s="55">
        <v>0.56999999999999995</v>
      </c>
      <c r="E15" s="16"/>
      <c r="F15" s="17"/>
      <c r="G15" s="15">
        <f>+RoomLookup345[[#This Row],[Price for Credit]]*RoomLookup345[[#This Row],[Subbed Usage (LBS)]]</f>
        <v>0</v>
      </c>
      <c r="H15" s="5"/>
    </row>
    <row r="16" spans="2:8" x14ac:dyDescent="0.25">
      <c r="B16" s="58" t="s">
        <v>42</v>
      </c>
      <c r="C16" s="14" t="s">
        <v>12</v>
      </c>
      <c r="D16" s="60">
        <v>2.95</v>
      </c>
      <c r="E16" s="16"/>
      <c r="F16" s="17"/>
      <c r="G16" s="15">
        <f>+RoomLookup345[[#This Row],[Price for Credit]]*RoomLookup345[[#This Row],[Subbed Usage (LBS)]]</f>
        <v>0</v>
      </c>
      <c r="H16" s="5"/>
    </row>
    <row r="17" spans="2:9" x14ac:dyDescent="0.25">
      <c r="B17" s="58" t="s">
        <v>41</v>
      </c>
      <c r="C17" s="18" t="s">
        <v>13</v>
      </c>
      <c r="D17" s="60">
        <v>0.98</v>
      </c>
      <c r="E17" s="16"/>
      <c r="F17" s="17"/>
      <c r="G17" s="15">
        <f>+RoomLookup345[[#This Row],[Price for Credit]]*RoomLookup345[[#This Row],[Subbed Usage (LBS)]]</f>
        <v>0</v>
      </c>
      <c r="H17" s="5"/>
    </row>
    <row r="18" spans="2:9" x14ac:dyDescent="0.25">
      <c r="B18" s="58" t="s">
        <v>41</v>
      </c>
      <c r="C18" s="18" t="s">
        <v>14</v>
      </c>
      <c r="D18" s="60">
        <v>0.99</v>
      </c>
      <c r="E18" s="16"/>
      <c r="F18" s="17">
        <v>131</v>
      </c>
      <c r="G18" s="15">
        <f>+RoomLookup345[[#This Row],[Price for Credit]]*RoomLookup345[[#This Row],[Subbed Usage (LBS)]]</f>
        <v>0</v>
      </c>
      <c r="H18" s="5"/>
    </row>
    <row r="19" spans="2:9" x14ac:dyDescent="0.25">
      <c r="B19" s="58" t="s">
        <v>41</v>
      </c>
      <c r="C19" s="18" t="s">
        <v>15</v>
      </c>
      <c r="D19" s="60">
        <v>1.28</v>
      </c>
      <c r="E19" s="16"/>
      <c r="F19" s="17"/>
      <c r="G19" s="15">
        <f>+RoomLookup345[[#This Row],[Price for Credit]]*RoomLookup345[[#This Row],[Subbed Usage (LBS)]]</f>
        <v>0</v>
      </c>
      <c r="H19" s="5"/>
      <c r="I19" s="34"/>
    </row>
    <row r="20" spans="2:9" x14ac:dyDescent="0.25">
      <c r="B20" s="58" t="s">
        <v>41</v>
      </c>
      <c r="C20" s="18" t="s">
        <v>16</v>
      </c>
      <c r="D20" s="60">
        <v>0.98</v>
      </c>
      <c r="E20" s="16"/>
      <c r="F20" s="17"/>
      <c r="G20" s="15">
        <f>+RoomLookup345[[#This Row],[Price for Credit]]*RoomLookup345[[#This Row],[Subbed Usage (LBS)]]</f>
        <v>0</v>
      </c>
      <c r="H20" s="5"/>
    </row>
    <row r="21" spans="2:9" x14ac:dyDescent="0.25">
      <c r="B21" s="58" t="s">
        <v>41</v>
      </c>
      <c r="C21" s="18" t="s">
        <v>17</v>
      </c>
      <c r="D21" s="60">
        <v>1</v>
      </c>
      <c r="E21" s="16"/>
      <c r="F21" s="17"/>
      <c r="G21" s="15">
        <f>+RoomLookup345[[#This Row],[Price for Credit]]*RoomLookup345[[#This Row],[Subbed Usage (LBS)]]</f>
        <v>0</v>
      </c>
      <c r="H21" s="5"/>
    </row>
    <row r="22" spans="2:9" x14ac:dyDescent="0.25">
      <c r="B22" s="58" t="s">
        <v>42</v>
      </c>
      <c r="C22" s="18" t="s">
        <v>18</v>
      </c>
      <c r="D22" s="60">
        <v>0.34</v>
      </c>
      <c r="E22" s="16"/>
      <c r="F22" s="17"/>
      <c r="G22" s="15">
        <f>+RoomLookup345[[#This Row],[Price for Credit]]*RoomLookup345[[#This Row],[Subbed Usage (LBS)]]</f>
        <v>0</v>
      </c>
      <c r="H22" s="5"/>
    </row>
    <row r="23" spans="2:9" ht="13.8" thickBot="1" x14ac:dyDescent="0.3">
      <c r="B23" s="3"/>
      <c r="C23" s="18"/>
      <c r="D23" s="19" t="s">
        <v>19</v>
      </c>
      <c r="E23" s="20">
        <f>SUM(E9:E22)</f>
        <v>0</v>
      </c>
      <c r="F23" s="20">
        <f>SUM(F9:F22)</f>
        <v>131</v>
      </c>
      <c r="G23" s="21">
        <f>SUM(G9:G22)</f>
        <v>0</v>
      </c>
      <c r="H23" s="5"/>
    </row>
    <row r="24" spans="2:9" ht="14.4" thickTop="1" thickBot="1" x14ac:dyDescent="0.3">
      <c r="B24" s="22"/>
      <c r="C24" s="23"/>
      <c r="D24" s="24"/>
      <c r="E24" s="25"/>
      <c r="F24" s="26"/>
      <c r="G24" s="27"/>
      <c r="H24" s="28"/>
    </row>
    <row r="27" spans="2:9" x14ac:dyDescent="0.25">
      <c r="C27" s="50" t="s">
        <v>38</v>
      </c>
    </row>
    <row r="28" spans="2:9" x14ac:dyDescent="0.25">
      <c r="C28" s="50" t="s">
        <v>39</v>
      </c>
    </row>
    <row r="29" spans="2:9" x14ac:dyDescent="0.25">
      <c r="C29" s="50" t="s">
        <v>43</v>
      </c>
    </row>
    <row r="30" spans="2:9" x14ac:dyDescent="0.25">
      <c r="C30" s="50" t="s">
        <v>40</v>
      </c>
    </row>
    <row r="31" spans="2:9" x14ac:dyDescent="0.25">
      <c r="C31" s="50" t="s">
        <v>45</v>
      </c>
    </row>
    <row r="32" spans="2:9" x14ac:dyDescent="0.25">
      <c r="C32" s="50" t="s">
        <v>44</v>
      </c>
    </row>
    <row r="34" spans="3:3" x14ac:dyDescent="0.25">
      <c r="C34" s="61" t="s">
        <v>46</v>
      </c>
    </row>
  </sheetData>
  <mergeCells count="4">
    <mergeCell ref="C2:G2"/>
    <mergeCell ref="F4:G4"/>
    <mergeCell ref="F5:G5"/>
    <mergeCell ref="F6:G6"/>
  </mergeCells>
  <pageMargins left="0.7" right="0.7" top="0.75" bottom="0.75" header="0.3" footer="0.3"/>
  <pageSetup scale="77" orientation="portrait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</sheetPr>
  <dimension ref="B1:N34"/>
  <sheetViews>
    <sheetView topLeftCell="A7" zoomScaleNormal="100" workbookViewId="0">
      <selection activeCell="F32" sqref="F32"/>
    </sheetView>
  </sheetViews>
  <sheetFormatPr defaultRowHeight="13.2" x14ac:dyDescent="0.25"/>
  <cols>
    <col min="1" max="1" width="5.44140625" customWidth="1"/>
    <col min="2" max="2" width="4.44140625" customWidth="1"/>
    <col min="3" max="3" width="30" customWidth="1"/>
    <col min="4" max="4" width="15.44140625" customWidth="1"/>
    <col min="5" max="6" width="19.5546875" customWidth="1"/>
    <col min="7" max="7" width="21" customWidth="1"/>
    <col min="8" max="8" width="5" customWidth="1"/>
  </cols>
  <sheetData>
    <row r="1" spans="2:9" ht="13.8" thickBot="1" x14ac:dyDescent="0.3"/>
    <row r="2" spans="2:9" ht="15.6" x14ac:dyDescent="0.3">
      <c r="B2" s="1"/>
      <c r="C2" s="62" t="s">
        <v>0</v>
      </c>
      <c r="D2" s="62"/>
      <c r="E2" s="62"/>
      <c r="F2" s="62"/>
      <c r="G2" s="62"/>
      <c r="H2" s="2"/>
    </row>
    <row r="3" spans="2:9" ht="13.8" thickBot="1" x14ac:dyDescent="0.3">
      <c r="B3" s="3"/>
      <c r="C3" s="4"/>
      <c r="D3" s="4"/>
      <c r="E3" s="4"/>
      <c r="F3" s="4"/>
      <c r="G3" s="4"/>
      <c r="H3" s="5"/>
    </row>
    <row r="4" spans="2:9" x14ac:dyDescent="0.25">
      <c r="B4" s="3"/>
      <c r="C4" s="4"/>
      <c r="D4" s="4"/>
      <c r="E4" s="6" t="s">
        <v>1</v>
      </c>
      <c r="F4" s="63" t="s">
        <v>20</v>
      </c>
      <c r="G4" s="64"/>
      <c r="H4" s="5"/>
    </row>
    <row r="5" spans="2:9" x14ac:dyDescent="0.25">
      <c r="B5" s="3"/>
      <c r="C5" s="4"/>
      <c r="D5" s="4"/>
      <c r="E5" s="7" t="s">
        <v>2</v>
      </c>
      <c r="F5" s="67">
        <f>'Total Sheet'!F5</f>
        <v>45078</v>
      </c>
      <c r="G5" s="67"/>
      <c r="H5" s="5"/>
    </row>
    <row r="6" spans="2:9" ht="13.8" thickBot="1" x14ac:dyDescent="0.3">
      <c r="B6" s="3"/>
      <c r="C6" s="8"/>
      <c r="D6" s="8"/>
      <c r="E6" s="9" t="s">
        <v>3</v>
      </c>
      <c r="F6" s="65"/>
      <c r="G6" s="66"/>
      <c r="H6" s="5"/>
    </row>
    <row r="7" spans="2:9" x14ac:dyDescent="0.25">
      <c r="B7" s="3"/>
      <c r="C7" s="8"/>
      <c r="D7" s="8"/>
      <c r="E7" s="8"/>
      <c r="F7" s="8"/>
      <c r="G7" s="8"/>
      <c r="H7" s="5"/>
    </row>
    <row r="8" spans="2:9" s="13" customFormat="1" ht="32.25" customHeight="1" x14ac:dyDescent="0.25">
      <c r="B8" s="10"/>
      <c r="C8" s="11" t="s">
        <v>4</v>
      </c>
      <c r="D8" s="11" t="s">
        <v>5</v>
      </c>
      <c r="E8" s="11" t="s">
        <v>6</v>
      </c>
      <c r="F8" s="11" t="s">
        <v>7</v>
      </c>
      <c r="G8" s="11" t="s">
        <v>8</v>
      </c>
      <c r="H8" s="12"/>
    </row>
    <row r="9" spans="2:9" x14ac:dyDescent="0.25">
      <c r="B9" s="58" t="s">
        <v>41</v>
      </c>
      <c r="C9" s="14" t="s">
        <v>23</v>
      </c>
      <c r="D9" s="60">
        <v>1.58</v>
      </c>
      <c r="E9" s="16"/>
      <c r="F9" s="17"/>
      <c r="G9" s="15">
        <f>RoomLookup345678[[#This Row],[Price for Credit]]*RoomLookup345678[[#This Row],[Subbed Usage (LBS)]]</f>
        <v>0</v>
      </c>
      <c r="H9" s="5"/>
    </row>
    <row r="10" spans="2:9" x14ac:dyDescent="0.25">
      <c r="B10" s="58" t="s">
        <v>41</v>
      </c>
      <c r="C10" s="18" t="s">
        <v>9</v>
      </c>
      <c r="D10" s="60">
        <v>0.99</v>
      </c>
      <c r="E10" s="16"/>
      <c r="F10" s="17"/>
      <c r="G10" s="15">
        <f>RoomLookup345678[[#This Row],[Price for Credit]]*RoomLookup345678[[#This Row],[Subbed Usage (LBS)]]</f>
        <v>0</v>
      </c>
      <c r="H10" s="5"/>
    </row>
    <row r="11" spans="2:9" x14ac:dyDescent="0.25">
      <c r="B11" s="58" t="s">
        <v>41</v>
      </c>
      <c r="C11" s="18" t="s">
        <v>10</v>
      </c>
      <c r="D11" s="60">
        <v>0.5</v>
      </c>
      <c r="E11" s="16"/>
      <c r="F11" s="17"/>
      <c r="G11" s="15">
        <f>RoomLookup345678[[#This Row],[Price for Credit]]*RoomLookup345678[[#This Row],[Subbed Usage (LBS)]]</f>
        <v>0</v>
      </c>
      <c r="H11" s="5"/>
      <c r="I11" s="34"/>
    </row>
    <row r="12" spans="2:9" x14ac:dyDescent="0.25">
      <c r="B12" s="58" t="s">
        <v>42</v>
      </c>
      <c r="C12" s="18" t="s">
        <v>24</v>
      </c>
      <c r="D12" s="59">
        <v>1.99</v>
      </c>
      <c r="E12" s="33"/>
      <c r="F12" s="17"/>
      <c r="G12" s="15">
        <f>RoomLookup345678[[#This Row],[Price for Credit]]*RoomLookup345678[[#This Row],[Subbed Usage (LBS)]]</f>
        <v>0</v>
      </c>
      <c r="H12" s="5"/>
    </row>
    <row r="13" spans="2:9" x14ac:dyDescent="0.25">
      <c r="B13" s="3"/>
      <c r="C13" s="18" t="s">
        <v>25</v>
      </c>
      <c r="D13" s="57">
        <v>0.26</v>
      </c>
      <c r="E13" s="31"/>
      <c r="F13" s="17"/>
      <c r="G13" s="15">
        <f>RoomLookup345678[[#This Row],[Price for Credit]]*RoomLookup345678[[#This Row],[Subbed Usage (LBS)]]</f>
        <v>0</v>
      </c>
      <c r="H13" s="5"/>
    </row>
    <row r="14" spans="2:9" x14ac:dyDescent="0.25">
      <c r="B14" s="58" t="s">
        <v>41</v>
      </c>
      <c r="C14" s="18" t="s">
        <v>26</v>
      </c>
      <c r="D14" s="59">
        <v>1.99</v>
      </c>
      <c r="E14" s="30"/>
      <c r="F14" s="17"/>
      <c r="G14" s="15">
        <f>RoomLookup345678[[#This Row],[Price for Credit]]*RoomLookup345678[[#This Row],[Subbed Usage (LBS)]]</f>
        <v>0</v>
      </c>
      <c r="H14" s="5"/>
    </row>
    <row r="15" spans="2:9" x14ac:dyDescent="0.25">
      <c r="B15" s="3"/>
      <c r="C15" s="18" t="s">
        <v>11</v>
      </c>
      <c r="D15" s="55">
        <v>0.56999999999999995</v>
      </c>
      <c r="E15" s="16"/>
      <c r="F15" s="17"/>
      <c r="G15" s="15">
        <f>RoomLookup345678[[#This Row],[Price for Credit]]*RoomLookup345678[[#This Row],[Subbed Usage (LBS)]]</f>
        <v>0</v>
      </c>
      <c r="H15" s="5"/>
    </row>
    <row r="16" spans="2:9" x14ac:dyDescent="0.25">
      <c r="B16" s="58" t="s">
        <v>42</v>
      </c>
      <c r="C16" s="14" t="s">
        <v>12</v>
      </c>
      <c r="D16" s="60">
        <v>2.95</v>
      </c>
      <c r="E16" s="16"/>
      <c r="F16" s="17"/>
      <c r="G16" s="15">
        <f>RoomLookup345678[[#This Row],[Price for Credit]]*RoomLookup345678[[#This Row],[Subbed Usage (LBS)]]</f>
        <v>0</v>
      </c>
      <c r="H16" s="5"/>
    </row>
    <row r="17" spans="2:14" x14ac:dyDescent="0.25">
      <c r="B17" s="58" t="s">
        <v>41</v>
      </c>
      <c r="C17" s="18" t="s">
        <v>13</v>
      </c>
      <c r="D17" s="60">
        <v>0.98</v>
      </c>
      <c r="E17" s="16"/>
      <c r="F17" s="17"/>
      <c r="G17" s="15">
        <f>RoomLookup345678[[#This Row],[Price for Credit]]*RoomLookup345678[[#This Row],[Subbed Usage (LBS)]]</f>
        <v>0</v>
      </c>
      <c r="H17" s="5"/>
      <c r="M17" s="67">
        <f>'Total Sheet'!M17</f>
        <v>0</v>
      </c>
      <c r="N17" s="67"/>
    </row>
    <row r="18" spans="2:14" x14ac:dyDescent="0.25">
      <c r="B18" s="58" t="s">
        <v>41</v>
      </c>
      <c r="C18" s="18" t="s">
        <v>14</v>
      </c>
      <c r="D18" s="60">
        <v>0.99</v>
      </c>
      <c r="E18" s="16"/>
      <c r="F18" s="17"/>
      <c r="G18" s="15">
        <f>RoomLookup345678[[#This Row],[Price for Credit]]*RoomLookup345678[[#This Row],[Subbed Usage (LBS)]]</f>
        <v>0</v>
      </c>
      <c r="H18" s="5"/>
    </row>
    <row r="19" spans="2:14" x14ac:dyDescent="0.25">
      <c r="B19" s="58" t="s">
        <v>41</v>
      </c>
      <c r="C19" s="18" t="s">
        <v>15</v>
      </c>
      <c r="D19" s="60">
        <v>1.28</v>
      </c>
      <c r="E19" s="16"/>
      <c r="F19" s="17"/>
      <c r="G19" s="15">
        <f>RoomLookup345678[[#This Row],[Price for Credit]]*RoomLookup345678[[#This Row],[Subbed Usage (LBS)]]</f>
        <v>0</v>
      </c>
      <c r="H19" s="5"/>
      <c r="I19" s="34"/>
    </row>
    <row r="20" spans="2:14" x14ac:dyDescent="0.25">
      <c r="B20" s="58" t="s">
        <v>41</v>
      </c>
      <c r="C20" s="18" t="s">
        <v>16</v>
      </c>
      <c r="D20" s="60">
        <v>0.98</v>
      </c>
      <c r="E20" s="16"/>
      <c r="F20" s="17"/>
      <c r="G20" s="15">
        <f>RoomLookup345678[[#This Row],[Price for Credit]]*RoomLookup345678[[#This Row],[Subbed Usage (LBS)]]</f>
        <v>0</v>
      </c>
      <c r="H20" s="5"/>
    </row>
    <row r="21" spans="2:14" x14ac:dyDescent="0.25">
      <c r="B21" s="58" t="s">
        <v>41</v>
      </c>
      <c r="C21" s="18" t="s">
        <v>17</v>
      </c>
      <c r="D21" s="60">
        <v>1</v>
      </c>
      <c r="E21" s="16"/>
      <c r="F21" s="17"/>
      <c r="G21" s="15">
        <f>RoomLookup345678[[#This Row],[Price for Credit]]*RoomLookup345678[[#This Row],[Subbed Usage (LBS)]]</f>
        <v>0</v>
      </c>
      <c r="H21" s="5"/>
    </row>
    <row r="22" spans="2:14" x14ac:dyDescent="0.25">
      <c r="B22" s="58" t="s">
        <v>42</v>
      </c>
      <c r="C22" s="18" t="s">
        <v>18</v>
      </c>
      <c r="D22" s="60">
        <v>0.34</v>
      </c>
      <c r="E22" s="16"/>
      <c r="F22" s="17"/>
      <c r="G22" s="15">
        <f>RoomLookup345678[[#This Row],[Price for Credit]]*RoomLookup345678[[#This Row],[Subbed Usage (LBS)]]</f>
        <v>0</v>
      </c>
      <c r="H22" s="5"/>
      <c r="I22" s="34"/>
    </row>
    <row r="23" spans="2:14" ht="13.8" thickBot="1" x14ac:dyDescent="0.3">
      <c r="B23" s="3"/>
      <c r="C23" s="18"/>
      <c r="D23" s="19" t="s">
        <v>19</v>
      </c>
      <c r="E23" s="20">
        <f>SUM(E9:E22)</f>
        <v>0</v>
      </c>
      <c r="F23" s="20">
        <f>SUM(F9:F22)</f>
        <v>0</v>
      </c>
      <c r="G23" s="21">
        <f>SUM(G9:G22)</f>
        <v>0</v>
      </c>
      <c r="H23" s="5"/>
    </row>
    <row r="24" spans="2:14" ht="14.4" thickTop="1" thickBot="1" x14ac:dyDescent="0.3">
      <c r="B24" s="22"/>
      <c r="C24" s="23"/>
      <c r="D24" s="24"/>
      <c r="E24" s="25"/>
      <c r="F24" s="26"/>
      <c r="G24" s="27"/>
      <c r="H24" s="28"/>
    </row>
    <row r="27" spans="2:14" x14ac:dyDescent="0.25">
      <c r="C27" s="50" t="s">
        <v>38</v>
      </c>
    </row>
    <row r="28" spans="2:14" x14ac:dyDescent="0.25">
      <c r="C28" s="50" t="s">
        <v>39</v>
      </c>
    </row>
    <row r="29" spans="2:14" x14ac:dyDescent="0.25">
      <c r="C29" s="50" t="s">
        <v>43</v>
      </c>
    </row>
    <row r="30" spans="2:14" x14ac:dyDescent="0.25">
      <c r="C30" s="50" t="s">
        <v>40</v>
      </c>
    </row>
    <row r="31" spans="2:14" x14ac:dyDescent="0.25">
      <c r="C31" s="50" t="s">
        <v>45</v>
      </c>
    </row>
    <row r="32" spans="2:14" x14ac:dyDescent="0.25">
      <c r="C32" s="50" t="s">
        <v>44</v>
      </c>
    </row>
    <row r="34" spans="3:3" x14ac:dyDescent="0.25">
      <c r="C34" s="61" t="s">
        <v>46</v>
      </c>
    </row>
  </sheetData>
  <mergeCells count="5">
    <mergeCell ref="C2:G2"/>
    <mergeCell ref="F4:G4"/>
    <mergeCell ref="F5:G5"/>
    <mergeCell ref="F6:G6"/>
    <mergeCell ref="M17:N17"/>
  </mergeCells>
  <pageMargins left="0.7" right="0.7" top="0.75" bottom="0.75" header="0.3" footer="0.3"/>
  <pageSetup scale="77" orientation="portrait" r:id="rId1"/>
  <tableParts count="1">
    <tablePart r:id="rId2"/>
  </tableParts>
</worksheet>
</file>

<file path=docMetadata/LabelInfo.xml><?xml version="1.0" encoding="utf-8"?>
<clbl:labelList xmlns:clbl="http://schemas.microsoft.com/office/2020/mipLabelMetadata">
  <clbl:label id="{b1519f0f-2dbf-4e21-bf34-a686ce97588a}" enabled="0" method="" siteId="{b1519f0f-2dbf-4e21-bf34-a686ce97588a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Total Sheet</vt:lpstr>
      <vt:lpstr>BCCX</vt:lpstr>
      <vt:lpstr>DSNF RMSI</vt:lpstr>
      <vt:lpstr>MCCX</vt:lpstr>
      <vt:lpstr>NECX</vt:lpstr>
      <vt:lpstr>NWCX</vt:lpstr>
      <vt:lpstr>TCIX</vt:lpstr>
      <vt:lpstr>TCIX ANNEX</vt:lpstr>
      <vt:lpstr>WTSP</vt:lpstr>
    </vt:vector>
  </TitlesOfParts>
  <Company>Aramark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Kiger, Sandra</dc:creator>
  <cp:lastModifiedBy>King, Keitha</cp:lastModifiedBy>
  <dcterms:created xsi:type="dcterms:W3CDTF">2019-12-09T05:44:10Z</dcterms:created>
  <dcterms:modified xsi:type="dcterms:W3CDTF">2023-07-05T17:51:22Z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