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oe-my.sharepoint.com/personal/mary_stoutenburgh_tnedu_gov/Documents/Desktop/ODM Tasks/TISA Requests/"/>
    </mc:Choice>
  </mc:AlternateContent>
  <xr:revisionPtr revIDLastSave="19" documentId="13_ncr:1_{13A5EA7B-A614-4316-AA41-3190193643D3}" xr6:coauthVersionLast="47" xr6:coauthVersionMax="47" xr10:uidLastSave="{59A105F4-86AF-45FF-A7CB-1240ADE41377}"/>
  <bookViews>
    <workbookView xWindow="11385" yWindow="-16320" windowWidth="29040" windowHeight="15840" xr2:uid="{2EE3191D-BFB5-4FD5-A7A9-F6D898626F33}"/>
  </bookViews>
  <sheets>
    <sheet name="Sheet1" sheetId="1" r:id="rId1"/>
  </sheets>
  <calcPr calcId="191028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9" i="1"/>
  <c r="D16" i="1"/>
  <c r="D13" i="1"/>
  <c r="H13" i="1"/>
  <c r="D19" i="1"/>
  <c r="H19" i="1"/>
  <c r="D17" i="1"/>
  <c r="H17" i="1"/>
  <c r="D15" i="1"/>
  <c r="H15" i="1"/>
  <c r="D18" i="1"/>
  <c r="H18" i="1"/>
  <c r="D20" i="1"/>
  <c r="H20" i="1"/>
  <c r="H24" i="1"/>
  <c r="H9" i="1"/>
  <c r="H11" i="1"/>
  <c r="H10" i="1"/>
  <c r="H26" i="1"/>
  <c r="H27" i="1"/>
  <c r="H28" i="1"/>
  <c r="H7" i="1"/>
  <c r="H12" i="1"/>
  <c r="H25" i="1"/>
  <c r="H16" i="1"/>
  <c r="D14" i="1"/>
  <c r="H14" i="1"/>
  <c r="D22" i="1"/>
  <c r="H22" i="1"/>
  <c r="D21" i="1"/>
  <c r="H21" i="1"/>
  <c r="H31" i="1"/>
</calcChain>
</file>

<file path=xl/sharedStrings.xml><?xml version="1.0" encoding="utf-8"?>
<sst xmlns="http://schemas.openxmlformats.org/spreadsheetml/2006/main" count="107" uniqueCount="52">
  <si>
    <r>
      <rPr>
        <b/>
        <sz val="11"/>
        <color theme="1"/>
        <rFont val="Calibri"/>
        <family val="2"/>
        <scheme val="minor"/>
      </rPr>
      <t>Directions:</t>
    </r>
    <r>
      <rPr>
        <sz val="11"/>
        <color theme="1"/>
        <rFont val="Calibri"/>
        <family val="2"/>
        <scheme val="minor"/>
      </rPr>
      <t xml:space="preserve"> Using the TISA Rules (link available below), enter the number of students/services in only the yellow highlighted cells to project the amount FY25 TISA funding generated.</t>
    </r>
  </si>
  <si>
    <t>https://publications.tnsosfiles.com/rules/0520/0520-12/0520-12-05.20240225.pdf</t>
  </si>
  <si>
    <t>TISA - FY25 Calculator</t>
  </si>
  <si>
    <t>Element</t>
  </si>
  <si>
    <t>Amount</t>
  </si>
  <si>
    <t>Students/Services</t>
  </si>
  <si>
    <t>Funding</t>
  </si>
  <si>
    <t>Base</t>
  </si>
  <si>
    <t>x</t>
  </si>
  <si>
    <t>=</t>
  </si>
  <si>
    <t>WEIGHTS</t>
  </si>
  <si>
    <t>Weight</t>
  </si>
  <si>
    <t>ULN Breakouts</t>
  </si>
  <si>
    <t>ULN Code</t>
  </si>
  <si>
    <t>Students</t>
  </si>
  <si>
    <t>Economically Disadvantaged</t>
  </si>
  <si>
    <t>SPED Option 1</t>
  </si>
  <si>
    <t>Concentrated Poverty</t>
  </si>
  <si>
    <t>SPED Option 2</t>
  </si>
  <si>
    <t>Small</t>
  </si>
  <si>
    <t>SPED Option 3</t>
  </si>
  <si>
    <t>Sparse</t>
  </si>
  <si>
    <t>SPED Option 4</t>
  </si>
  <si>
    <t>ULN 1</t>
  </si>
  <si>
    <t>SPED Option 5</t>
  </si>
  <si>
    <t>ULN 2</t>
  </si>
  <si>
    <t>SPED Option 6</t>
  </si>
  <si>
    <t>ULN 3</t>
  </si>
  <si>
    <t>SPED Option 7</t>
  </si>
  <si>
    <t>ULN 4</t>
  </si>
  <si>
    <t>SPED Option 8</t>
  </si>
  <si>
    <t>ULN 5</t>
  </si>
  <si>
    <t>SPED Option 9</t>
  </si>
  <si>
    <t>ULN 6</t>
  </si>
  <si>
    <t>SPED Option 10</t>
  </si>
  <si>
    <t>ULN 7</t>
  </si>
  <si>
    <t>English Learner: Tier 1</t>
  </si>
  <si>
    <t>ULN 8</t>
  </si>
  <si>
    <t>English Learner: Tier 2</t>
  </si>
  <si>
    <t>ULN 9</t>
  </si>
  <si>
    <t>English Learner: Tier 3</t>
  </si>
  <si>
    <t>ULN 10</t>
  </si>
  <si>
    <t>Characteristics of Dyslexia</t>
  </si>
  <si>
    <t>DIRECT</t>
  </si>
  <si>
    <t>K-3 Literacy</t>
  </si>
  <si>
    <t>4th Grade Supports</t>
  </si>
  <si>
    <t>CTE</t>
  </si>
  <si>
    <t>ACT (Per Test)</t>
  </si>
  <si>
    <t>Charter (Estimated)</t>
  </si>
  <si>
    <t>OUTCOMES</t>
  </si>
  <si>
    <t>TBD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</si>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</sst>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5" xfId="0" applyBorder="1"/>
    <xf numFmtId="44" fontId="0" fillId="0" borderId="0" xfId="0" applyNumberFormat="1"/>
    <xf numFmtId="43" fontId="0" fillId="0" borderId="0" xfId="1" applyFont="1" applyBorder="1"/>
    <xf numFmtId="44" fontId="0" fillId="0" borderId="6" xfId="2" applyFont="1" applyBorder="1"/>
    <xf numFmtId="43" fontId="0" fillId="0" borderId="0" xfId="0" applyNumberFormat="1"/>
    <xf numFmtId="9" fontId="0" fillId="0" borderId="0" xfId="3" applyFont="1"/>
    <xf numFmtId="9" fontId="0" fillId="0" borderId="0" xfId="3" applyFont="1" applyBorder="1"/>
    <xf numFmtId="43" fontId="2" fillId="4" borderId="3" xfId="0" applyNumberFormat="1" applyFont="1" applyFill="1" applyBorder="1"/>
    <xf numFmtId="44" fontId="2" fillId="4" borderId="4" xfId="0" applyNumberFormat="1" applyFont="1" applyFill="1" applyBorder="1"/>
    <xf numFmtId="0" fontId="0" fillId="4" borderId="3" xfId="0" applyFill="1" applyBorder="1"/>
    <xf numFmtId="0" fontId="0" fillId="4" borderId="4" xfId="0" applyFill="1" applyBorder="1"/>
    <xf numFmtId="44" fontId="0" fillId="0" borderId="6" xfId="0" applyNumberFormat="1" applyBorder="1"/>
    <xf numFmtId="0" fontId="2" fillId="0" borderId="2" xfId="0" applyFont="1" applyBorder="1"/>
    <xf numFmtId="0" fontId="2" fillId="0" borderId="3" xfId="0" applyFont="1" applyBorder="1"/>
    <xf numFmtId="44" fontId="2" fillId="0" borderId="4" xfId="0" applyNumberFormat="1" applyFont="1" applyBorder="1"/>
    <xf numFmtId="0" fontId="0" fillId="0" borderId="8" xfId="0" applyBorder="1"/>
    <xf numFmtId="0" fontId="0" fillId="0" borderId="1" xfId="0" applyBorder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0" fillId="3" borderId="0" xfId="1" applyFont="1" applyFill="1" applyBorder="1"/>
    <xf numFmtId="43" fontId="0" fillId="3" borderId="6" xfId="1" applyFont="1" applyFill="1" applyBorder="1"/>
    <xf numFmtId="16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3" applyFont="1" applyBorder="1" applyAlignment="1">
      <alignment horizontal="center" vertical="center"/>
    </xf>
    <xf numFmtId="0" fontId="3" fillId="0" borderId="0" xfId="4"/>
    <xf numFmtId="44" fontId="0" fillId="0" borderId="0" xfId="2" applyFont="1"/>
    <xf numFmtId="43" fontId="0" fillId="3" borderId="9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ublications.tnsosfiles.com/rules/0520/0520-12/0520-12-05.202402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5D7E-8093-425B-A206-B70BC38312B5}">
  <dimension ref="A1:M32"/>
  <sheetViews>
    <sheetView tabSelected="1" topLeftCell="A2" workbookViewId="0">
      <selection activeCell="A3" sqref="A3"/>
    </sheetView>
  </sheetViews>
  <sheetFormatPr defaultRowHeight="15"/>
  <cols>
    <col min="1" max="1" width="24.42578125" customWidth="1"/>
    <col min="2" max="2" width="16.85546875" customWidth="1"/>
    <col min="3" max="3" width="3.42578125" customWidth="1"/>
    <col min="4" max="4" width="14.140625" customWidth="1"/>
    <col min="5" max="5" width="3.5703125" customWidth="1"/>
    <col min="6" max="6" width="13.5703125" customWidth="1"/>
    <col min="8" max="8" width="19.140625" customWidth="1"/>
    <col min="9" max="9" width="14.5703125" bestFit="1" customWidth="1"/>
    <col min="10" max="10" width="24.42578125" customWidth="1"/>
    <col min="11" max="11" width="9.7109375" customWidth="1"/>
    <col min="12" max="12" width="10.140625" customWidth="1"/>
  </cols>
  <sheetData>
    <row r="1" spans="1:13" hidden="1"/>
    <row r="2" spans="1:13">
      <c r="A2" t="s">
        <v>0</v>
      </c>
    </row>
    <row r="3" spans="1:13">
      <c r="A3" s="32" t="s">
        <v>1</v>
      </c>
    </row>
    <row r="4" spans="1:13">
      <c r="A4" s="32"/>
    </row>
    <row r="5" spans="1:13" ht="15.75" thickBot="1">
      <c r="A5" s="35" t="s">
        <v>2</v>
      </c>
      <c r="B5" s="36"/>
      <c r="C5" s="36"/>
      <c r="D5" s="36"/>
      <c r="E5" s="36"/>
      <c r="F5" s="36"/>
      <c r="G5" s="36"/>
      <c r="H5" s="37"/>
      <c r="I5" s="1"/>
      <c r="J5" s="1"/>
      <c r="K5" s="1"/>
      <c r="L5" s="1"/>
      <c r="M5" s="1"/>
    </row>
    <row r="6" spans="1:13" ht="15.75" thickBot="1">
      <c r="A6" s="2" t="s">
        <v>3</v>
      </c>
      <c r="B6" s="4" t="s">
        <v>4</v>
      </c>
      <c r="C6" s="4"/>
      <c r="D6" s="3" t="s">
        <v>5</v>
      </c>
      <c r="E6" s="3"/>
      <c r="F6" s="3"/>
      <c r="G6" s="3"/>
      <c r="H6" s="5" t="s">
        <v>6</v>
      </c>
      <c r="I6" s="23"/>
    </row>
    <row r="7" spans="1:13" ht="15.75" thickBot="1">
      <c r="A7" s="6" t="s">
        <v>7</v>
      </c>
      <c r="B7" s="7">
        <v>7075</v>
      </c>
      <c r="C7" s="31" t="s">
        <v>8</v>
      </c>
      <c r="D7" s="27">
        <v>0</v>
      </c>
      <c r="G7" s="30" t="s">
        <v>9</v>
      </c>
      <c r="H7" s="9">
        <f>B7*D7</f>
        <v>0</v>
      </c>
      <c r="I7" s="7"/>
      <c r="J7" s="10"/>
      <c r="K7" s="11"/>
    </row>
    <row r="8" spans="1:13" ht="15.75" thickBot="1">
      <c r="A8" s="2" t="s">
        <v>10</v>
      </c>
      <c r="B8" s="4" t="s">
        <v>11</v>
      </c>
      <c r="C8" s="4"/>
      <c r="D8" s="3" t="s">
        <v>5</v>
      </c>
      <c r="E8" s="3"/>
      <c r="F8" s="3" t="s">
        <v>7</v>
      </c>
      <c r="G8" s="3"/>
      <c r="H8" s="5" t="s">
        <v>6</v>
      </c>
      <c r="J8" s="24" t="s">
        <v>12</v>
      </c>
      <c r="K8" s="25" t="s">
        <v>13</v>
      </c>
      <c r="L8" s="26" t="s">
        <v>14</v>
      </c>
    </row>
    <row r="9" spans="1:13">
      <c r="A9" s="6" t="s">
        <v>15</v>
      </c>
      <c r="B9" s="12">
        <v>0.25</v>
      </c>
      <c r="C9" s="31" t="s">
        <v>8</v>
      </c>
      <c r="D9" s="27">
        <v>0</v>
      </c>
      <c r="E9" s="30" t="s">
        <v>8</v>
      </c>
      <c r="F9" s="29">
        <f>$B$7</f>
        <v>7075</v>
      </c>
      <c r="G9" s="30" t="s">
        <v>9</v>
      </c>
      <c r="H9" s="9">
        <f>D9*B9*$B$7</f>
        <v>0</v>
      </c>
      <c r="I9" s="10"/>
      <c r="J9" s="6" t="s">
        <v>16</v>
      </c>
      <c r="K9">
        <v>1</v>
      </c>
      <c r="L9" s="28">
        <v>0</v>
      </c>
    </row>
    <row r="10" spans="1:13">
      <c r="A10" s="6" t="s">
        <v>17</v>
      </c>
      <c r="B10" s="12">
        <v>0.05</v>
      </c>
      <c r="C10" s="31" t="s">
        <v>8</v>
      </c>
      <c r="D10" s="27">
        <v>0</v>
      </c>
      <c r="E10" s="30" t="s">
        <v>8</v>
      </c>
      <c r="F10" s="29">
        <f t="shared" ref="F10:F22" si="0">$B$7</f>
        <v>7075</v>
      </c>
      <c r="G10" s="30" t="s">
        <v>9</v>
      </c>
      <c r="H10" s="9">
        <f t="shared" ref="H10:H22" si="1">D10*B10*$B$7</f>
        <v>0</v>
      </c>
      <c r="I10" s="10"/>
      <c r="J10" s="6" t="s">
        <v>18</v>
      </c>
      <c r="K10">
        <v>2</v>
      </c>
      <c r="L10" s="28">
        <v>0</v>
      </c>
    </row>
    <row r="11" spans="1:13">
      <c r="A11" s="6" t="s">
        <v>19</v>
      </c>
      <c r="B11" s="12">
        <v>0.05</v>
      </c>
      <c r="C11" s="31" t="s">
        <v>8</v>
      </c>
      <c r="D11" s="27">
        <v>0</v>
      </c>
      <c r="E11" s="30" t="s">
        <v>8</v>
      </c>
      <c r="F11" s="29">
        <f t="shared" si="0"/>
        <v>7075</v>
      </c>
      <c r="G11" s="30" t="s">
        <v>9</v>
      </c>
      <c r="H11" s="9">
        <f t="shared" si="1"/>
        <v>0</v>
      </c>
      <c r="I11" s="10"/>
      <c r="J11" s="6" t="s">
        <v>20</v>
      </c>
      <c r="K11">
        <v>3</v>
      </c>
      <c r="L11" s="28">
        <v>0</v>
      </c>
    </row>
    <row r="12" spans="1:13">
      <c r="A12" s="6" t="s">
        <v>21</v>
      </c>
      <c r="B12" s="12">
        <v>0.05</v>
      </c>
      <c r="C12" s="31" t="s">
        <v>8</v>
      </c>
      <c r="D12" s="27">
        <v>0</v>
      </c>
      <c r="E12" s="30" t="s">
        <v>8</v>
      </c>
      <c r="F12" s="29">
        <f t="shared" si="0"/>
        <v>7075</v>
      </c>
      <c r="G12" s="30" t="s">
        <v>9</v>
      </c>
      <c r="H12" s="9">
        <f t="shared" si="1"/>
        <v>0</v>
      </c>
      <c r="I12" s="10"/>
      <c r="J12" s="6" t="s">
        <v>22</v>
      </c>
      <c r="K12">
        <v>6</v>
      </c>
      <c r="L12" s="28">
        <v>0</v>
      </c>
    </row>
    <row r="13" spans="1:13">
      <c r="A13" s="6" t="s">
        <v>23</v>
      </c>
      <c r="B13" s="12">
        <v>0.15</v>
      </c>
      <c r="C13" s="31" t="s">
        <v>8</v>
      </c>
      <c r="D13" s="8">
        <f>SUMIFS($L$9:$L$22,$K$9:$K$22,1)</f>
        <v>0</v>
      </c>
      <c r="E13" s="30" t="s">
        <v>8</v>
      </c>
      <c r="F13" s="29">
        <f t="shared" si="0"/>
        <v>7075</v>
      </c>
      <c r="G13" s="30" t="s">
        <v>9</v>
      </c>
      <c r="H13" s="9">
        <f t="shared" si="1"/>
        <v>0</v>
      </c>
      <c r="I13" s="10"/>
      <c r="J13" s="6" t="s">
        <v>24</v>
      </c>
      <c r="K13">
        <v>7</v>
      </c>
      <c r="L13" s="28">
        <v>0</v>
      </c>
    </row>
    <row r="14" spans="1:13">
      <c r="A14" s="6" t="s">
        <v>25</v>
      </c>
      <c r="B14" s="12">
        <v>0.2</v>
      </c>
      <c r="C14" s="31" t="s">
        <v>8</v>
      </c>
      <c r="D14" s="8">
        <f>SUMIFS($L$9:$L$22,$K$9:$K$22,2)</f>
        <v>0</v>
      </c>
      <c r="E14" s="30" t="s">
        <v>8</v>
      </c>
      <c r="F14" s="29">
        <f t="shared" si="0"/>
        <v>7075</v>
      </c>
      <c r="G14" s="30" t="s">
        <v>9</v>
      </c>
      <c r="H14" s="9">
        <f t="shared" si="1"/>
        <v>0</v>
      </c>
      <c r="I14" s="10"/>
      <c r="J14" s="6" t="s">
        <v>26</v>
      </c>
      <c r="K14">
        <v>8</v>
      </c>
      <c r="L14" s="28">
        <v>0</v>
      </c>
    </row>
    <row r="15" spans="1:13">
      <c r="A15" s="6" t="s">
        <v>27</v>
      </c>
      <c r="B15" s="12">
        <v>0.4</v>
      </c>
      <c r="C15" s="31" t="s">
        <v>8</v>
      </c>
      <c r="D15" s="8">
        <f>SUMIFS($L$9:$L$22,$K$9:$K$22,3)</f>
        <v>0</v>
      </c>
      <c r="E15" s="30" t="s">
        <v>8</v>
      </c>
      <c r="F15" s="29">
        <f t="shared" si="0"/>
        <v>7075</v>
      </c>
      <c r="G15" s="30" t="s">
        <v>9</v>
      </c>
      <c r="H15" s="9">
        <f t="shared" si="1"/>
        <v>0</v>
      </c>
      <c r="I15" s="10"/>
      <c r="J15" s="6" t="s">
        <v>28</v>
      </c>
      <c r="K15">
        <v>9</v>
      </c>
      <c r="L15" s="28">
        <v>0</v>
      </c>
    </row>
    <row r="16" spans="1:13">
      <c r="A16" s="6" t="s">
        <v>29</v>
      </c>
      <c r="B16" s="12">
        <v>0.6</v>
      </c>
      <c r="C16" s="31" t="s">
        <v>8</v>
      </c>
      <c r="D16" s="8">
        <f>SUMIFS($L$9:$L$22,$K$9:$K$22,4)</f>
        <v>0</v>
      </c>
      <c r="E16" s="30" t="s">
        <v>8</v>
      </c>
      <c r="F16" s="29">
        <f t="shared" si="0"/>
        <v>7075</v>
      </c>
      <c r="G16" s="30" t="s">
        <v>9</v>
      </c>
      <c r="H16" s="9">
        <f t="shared" si="1"/>
        <v>0</v>
      </c>
      <c r="I16" s="10"/>
      <c r="J16" s="6" t="s">
        <v>30</v>
      </c>
      <c r="K16">
        <v>9</v>
      </c>
      <c r="L16" s="28">
        <v>0</v>
      </c>
    </row>
    <row r="17" spans="1:12">
      <c r="A17" s="6" t="s">
        <v>31</v>
      </c>
      <c r="B17" s="12">
        <v>0.7</v>
      </c>
      <c r="C17" s="31" t="s">
        <v>8</v>
      </c>
      <c r="D17" s="8">
        <f>SUMIFS($L$9:$L$22,$K$9:$K$22,5)</f>
        <v>0</v>
      </c>
      <c r="E17" s="30" t="s">
        <v>8</v>
      </c>
      <c r="F17" s="29">
        <f t="shared" si="0"/>
        <v>7075</v>
      </c>
      <c r="G17" s="30" t="s">
        <v>9</v>
      </c>
      <c r="H17" s="9">
        <f t="shared" si="1"/>
        <v>0</v>
      </c>
      <c r="I17" s="10"/>
      <c r="J17" s="6" t="s">
        <v>32</v>
      </c>
      <c r="K17">
        <v>10</v>
      </c>
      <c r="L17" s="28">
        <v>0</v>
      </c>
    </row>
    <row r="18" spans="1:12">
      <c r="A18" s="6" t="s">
        <v>33</v>
      </c>
      <c r="B18" s="12">
        <v>0.75</v>
      </c>
      <c r="C18" s="31" t="s">
        <v>8</v>
      </c>
      <c r="D18" s="8">
        <f>SUMIFS($L$9:$L$22,$K$9:$K$22,6)</f>
        <v>0</v>
      </c>
      <c r="E18" s="30" t="s">
        <v>8</v>
      </c>
      <c r="F18" s="29">
        <f t="shared" si="0"/>
        <v>7075</v>
      </c>
      <c r="G18" s="30" t="s">
        <v>9</v>
      </c>
      <c r="H18" s="9">
        <f t="shared" si="1"/>
        <v>0</v>
      </c>
      <c r="I18" s="10"/>
      <c r="J18" s="6" t="s">
        <v>34</v>
      </c>
      <c r="K18">
        <v>10</v>
      </c>
      <c r="L18" s="28">
        <v>0</v>
      </c>
    </row>
    <row r="19" spans="1:12">
      <c r="A19" s="6" t="s">
        <v>35</v>
      </c>
      <c r="B19" s="12">
        <v>0.8</v>
      </c>
      <c r="C19" s="31" t="s">
        <v>8</v>
      </c>
      <c r="D19" s="8">
        <f>SUMIFS($L$9:$L$22,$K$9:$K$22,7)</f>
        <v>0</v>
      </c>
      <c r="E19" s="30" t="s">
        <v>8</v>
      </c>
      <c r="F19" s="29">
        <f t="shared" si="0"/>
        <v>7075</v>
      </c>
      <c r="G19" s="30" t="s">
        <v>9</v>
      </c>
      <c r="H19" s="9">
        <f t="shared" si="1"/>
        <v>0</v>
      </c>
      <c r="I19" s="10"/>
      <c r="J19" s="6" t="s">
        <v>36</v>
      </c>
      <c r="K19">
        <v>2</v>
      </c>
      <c r="L19" s="28"/>
    </row>
    <row r="20" spans="1:12">
      <c r="A20" s="6" t="s">
        <v>37</v>
      </c>
      <c r="B20" s="12">
        <v>1</v>
      </c>
      <c r="C20" s="31" t="s">
        <v>8</v>
      </c>
      <c r="D20" s="8">
        <f>SUMIFS($L$9:$L$22,$K$9:$K$22,8)</f>
        <v>0</v>
      </c>
      <c r="E20" s="30" t="s">
        <v>8</v>
      </c>
      <c r="F20" s="29">
        <f t="shared" si="0"/>
        <v>7075</v>
      </c>
      <c r="G20" s="30" t="s">
        <v>9</v>
      </c>
      <c r="H20" s="9">
        <f t="shared" si="1"/>
        <v>0</v>
      </c>
      <c r="I20" s="10"/>
      <c r="J20" s="6" t="s">
        <v>38</v>
      </c>
      <c r="K20">
        <v>4</v>
      </c>
      <c r="L20" s="28">
        <v>0</v>
      </c>
    </row>
    <row r="21" spans="1:12">
      <c r="A21" s="6" t="s">
        <v>39</v>
      </c>
      <c r="B21" s="12">
        <v>1.25</v>
      </c>
      <c r="C21" s="31" t="s">
        <v>8</v>
      </c>
      <c r="D21" s="8">
        <f>SUMIFS($L$9:$L$22,$K$9:$K$22,9)</f>
        <v>0</v>
      </c>
      <c r="E21" s="30" t="s">
        <v>8</v>
      </c>
      <c r="F21" s="29">
        <f t="shared" si="0"/>
        <v>7075</v>
      </c>
      <c r="G21" s="30" t="s">
        <v>9</v>
      </c>
      <c r="H21" s="9">
        <f t="shared" si="1"/>
        <v>0</v>
      </c>
      <c r="I21" s="10"/>
      <c r="J21" s="6" t="s">
        <v>40</v>
      </c>
      <c r="K21">
        <v>5</v>
      </c>
      <c r="L21" s="28">
        <v>0</v>
      </c>
    </row>
    <row r="22" spans="1:12" ht="15.75" thickBot="1">
      <c r="A22" s="6" t="s">
        <v>41</v>
      </c>
      <c r="B22" s="12">
        <v>1.5</v>
      </c>
      <c r="C22" s="31" t="s">
        <v>8</v>
      </c>
      <c r="D22" s="8">
        <f>SUMIFS($L$9:$L$22,$K$9:$K$22,10)</f>
        <v>0</v>
      </c>
      <c r="E22" s="30" t="s">
        <v>8</v>
      </c>
      <c r="F22" s="29">
        <f t="shared" si="0"/>
        <v>7075</v>
      </c>
      <c r="G22" s="30" t="s">
        <v>9</v>
      </c>
      <c r="H22" s="9">
        <f t="shared" si="1"/>
        <v>0</v>
      </c>
      <c r="I22" s="10"/>
      <c r="J22" s="21" t="s">
        <v>42</v>
      </c>
      <c r="K22" s="22">
        <v>2</v>
      </c>
      <c r="L22" s="34"/>
    </row>
    <row r="23" spans="1:12" ht="15.75" thickBot="1">
      <c r="A23" s="2" t="s">
        <v>43</v>
      </c>
      <c r="B23" s="3"/>
      <c r="C23" s="3"/>
      <c r="D23" s="13"/>
      <c r="E23" s="3"/>
      <c r="F23" s="3"/>
      <c r="G23" s="3"/>
      <c r="H23" s="14"/>
    </row>
    <row r="24" spans="1:12">
      <c r="A24" s="6" t="s">
        <v>44</v>
      </c>
      <c r="B24" s="7">
        <v>500</v>
      </c>
      <c r="C24" s="31" t="s">
        <v>8</v>
      </c>
      <c r="D24" s="27">
        <v>0</v>
      </c>
      <c r="G24" s="30" t="s">
        <v>9</v>
      </c>
      <c r="H24" s="9">
        <f>B24*D24</f>
        <v>0</v>
      </c>
      <c r="I24" s="7"/>
    </row>
    <row r="25" spans="1:12">
      <c r="A25" s="6" t="s">
        <v>45</v>
      </c>
      <c r="B25" s="7">
        <v>500</v>
      </c>
      <c r="C25" s="31" t="s">
        <v>8</v>
      </c>
      <c r="D25" s="27">
        <v>0</v>
      </c>
      <c r="G25" s="30" t="s">
        <v>9</v>
      </c>
      <c r="H25" s="9">
        <f>B25*D25</f>
        <v>0</v>
      </c>
      <c r="I25" s="7"/>
    </row>
    <row r="26" spans="1:12">
      <c r="A26" s="6" t="s">
        <v>46</v>
      </c>
      <c r="B26" s="7">
        <v>5000</v>
      </c>
      <c r="C26" s="31" t="s">
        <v>8</v>
      </c>
      <c r="D26" s="27">
        <v>0</v>
      </c>
      <c r="G26" s="30" t="s">
        <v>9</v>
      </c>
      <c r="H26" s="9">
        <f>B26*D26</f>
        <v>0</v>
      </c>
      <c r="I26" s="7"/>
    </row>
    <row r="27" spans="1:12">
      <c r="A27" s="6" t="s">
        <v>47</v>
      </c>
      <c r="B27" s="7">
        <v>93</v>
      </c>
      <c r="C27" s="31" t="s">
        <v>8</v>
      </c>
      <c r="D27" s="27">
        <v>0</v>
      </c>
      <c r="G27" s="30" t="s">
        <v>9</v>
      </c>
      <c r="H27" s="9">
        <f>B27*D27</f>
        <v>0</v>
      </c>
      <c r="I27" s="7"/>
    </row>
    <row r="28" spans="1:12" ht="15.75" thickBot="1">
      <c r="A28" s="6" t="s">
        <v>48</v>
      </c>
      <c r="B28" s="33">
        <v>500</v>
      </c>
      <c r="C28" s="31" t="s">
        <v>8</v>
      </c>
      <c r="D28" s="27">
        <v>0</v>
      </c>
      <c r="G28" s="30" t="s">
        <v>9</v>
      </c>
      <c r="H28" s="9">
        <f>B28*D28</f>
        <v>0</v>
      </c>
      <c r="I28" s="7"/>
    </row>
    <row r="29" spans="1:12" ht="15.75" thickBot="1">
      <c r="A29" s="2" t="s">
        <v>49</v>
      </c>
      <c r="B29" s="15"/>
      <c r="C29" s="15"/>
      <c r="D29" s="15"/>
      <c r="E29" s="15"/>
      <c r="F29" s="15"/>
      <c r="G29" s="15"/>
      <c r="H29" s="16"/>
    </row>
    <row r="30" spans="1:12" ht="15.75" thickBot="1">
      <c r="A30" s="6" t="s">
        <v>50</v>
      </c>
      <c r="H30" s="17"/>
    </row>
    <row r="31" spans="1:12" ht="15.75" thickBot="1">
      <c r="A31" s="18" t="s">
        <v>51</v>
      </c>
      <c r="B31" s="19"/>
      <c r="C31" s="19"/>
      <c r="D31" s="19"/>
      <c r="E31" s="19"/>
      <c r="F31" s="19"/>
      <c r="G31" s="19"/>
      <c r="H31" s="20">
        <f>SUM(H7:H30)</f>
        <v>0</v>
      </c>
    </row>
    <row r="32" spans="1:12">
      <c r="A32" s="38"/>
      <c r="B32" s="38"/>
      <c r="C32" s="38"/>
      <c r="D32" s="38"/>
      <c r="E32" s="38"/>
      <c r="F32" s="38"/>
      <c r="G32" s="38"/>
      <c r="H32" s="38"/>
    </row>
  </sheetData>
  <mergeCells count="2">
    <mergeCell ref="A5:H5"/>
    <mergeCell ref="A32:H32"/>
  </mergeCells>
  <hyperlinks>
    <hyperlink ref="A3" r:id="rId1" xr:uid="{B2883073-F891-4522-9AF8-2C99807D2BCE}"/>
  </hyperlinks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bc45f0-fb64-44cc-bf44-f9f8397c9796" xsi:nil="true"/>
    <lcf76f155ced4ddcb4097134ff3c332f xmlns="63ae7ef5-c06b-4c8b-8bec-e0b1968bbd7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14C47054EE442B1533686956B7311" ma:contentTypeVersion="20" ma:contentTypeDescription="Create a new document." ma:contentTypeScope="" ma:versionID="ca7dd2a1ea45ff297ba0720ba6a002b4">
  <xsd:schema xmlns:xsd="http://www.w3.org/2001/XMLSchema" xmlns:xs="http://www.w3.org/2001/XMLSchema" xmlns:p="http://schemas.microsoft.com/office/2006/metadata/properties" xmlns:ns2="88bc45f0-fb64-44cc-bf44-f9f8397c9796" xmlns:ns3="63ae7ef5-c06b-4c8b-8bec-e0b1968bbd7c" targetNamespace="http://schemas.microsoft.com/office/2006/metadata/properties" ma:root="true" ma:fieldsID="ce7c6e7f94b69599ae7fea73ac0056ba" ns2:_="" ns3:_="">
    <xsd:import namespace="88bc45f0-fb64-44cc-bf44-f9f8397c9796"/>
    <xsd:import namespace="63ae7ef5-c06b-4c8b-8bec-e0b1968bbd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2:TaxCatchAll" minOccurs="0"/>
                <xsd:element ref="ns3:MediaServiceOCR" minOccurs="0"/>
                <xsd:element ref="ns3:lcf76f155ced4ddcb4097134ff3c332f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e7ef5-c06b-4c8b-8bec-e0b1968bb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7D3B6A-EDF9-4359-8A09-6FC031721ABC}"/>
</file>

<file path=customXml/itemProps2.xml><?xml version="1.0" encoding="utf-8"?>
<ds:datastoreItem xmlns:ds="http://schemas.openxmlformats.org/officeDocument/2006/customXml" ds:itemID="{5C419996-1F34-4D05-9230-68024798CD02}"/>
</file>

<file path=customXml/itemProps3.xml><?xml version="1.0" encoding="utf-8"?>
<ds:datastoreItem xmlns:ds="http://schemas.openxmlformats.org/officeDocument/2006/customXml" ds:itemID="{DCAE015F-D243-4489-BB41-E086E0069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Pearcy</dc:creator>
  <cp:keywords/>
  <dc:description/>
  <cp:lastModifiedBy>Caryn Burkholder</cp:lastModifiedBy>
  <cp:revision/>
  <dcterms:created xsi:type="dcterms:W3CDTF">2023-03-06T00:49:14Z</dcterms:created>
  <dcterms:modified xsi:type="dcterms:W3CDTF">2024-03-19T15:28:39Z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0x01010041B14C47054EE442B1533686956B7311</vt:lpwstr>
  </property>
  <property fmtid="{D5CDD505-2E9C-101B-9397-08002B2CF9AE}" pid="3" name="MediaServiceImageTags">
    <vt:lpwstr/>
  </property>
</Properties>
</file>