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Q:\Aero\Engineering\Aeronautics_Project_Bid_Tabulations\"/>
    </mc:Choice>
  </mc:AlternateContent>
  <xr:revisionPtr revIDLastSave="0" documentId="8_{22C7F21B-90BC-4C59-8177-9CF249FE3EDB}" xr6:coauthVersionLast="45" xr6:coauthVersionMax="45" xr10:uidLastSave="{00000000-0000-0000-0000-000000000000}"/>
  <bookViews>
    <workbookView xWindow="-108" yWindow="-108" windowWidth="23256" windowHeight="12576" xr2:uid="{00000000-000D-0000-FFFF-FFFF00000000}"/>
  </bookViews>
  <sheets>
    <sheet name="Index" sheetId="1" r:id="rId1"/>
    <sheet name="IT" sheetId="3" state="hidden" r:id="rId2"/>
    <sheet name="Data" sheetId="2" state="hidden" r:id="rId3"/>
    <sheet name="0M3" sheetId="29" r:id="rId4"/>
    <sheet name="1M5" sheetId="30" r:id="rId5"/>
    <sheet name="2A1 (1)" sheetId="40" r:id="rId6"/>
    <sheet name="2A1 (2)" sheetId="41" r:id="rId7"/>
    <sheet name="BGF" sheetId="31" r:id="rId8"/>
    <sheet name="FGU" sheetId="32" r:id="rId9"/>
    <sheet name="LUG" sheetId="33" r:id="rId10"/>
    <sheet name="M15" sheetId="34" r:id="rId11"/>
    <sheet name="M54" sheetId="35" r:id="rId12"/>
    <sheet name="MNV" sheetId="36" r:id="rId13"/>
    <sheet name="MOR" sheetId="37" r:id="rId14"/>
    <sheet name="MQY" sheetId="38" r:id="rId15"/>
    <sheet name="RNC" sheetId="39" r:id="rId16"/>
    <sheet name="3M7" sheetId="42" r:id="rId17"/>
    <sheet name="MMI" sheetId="43" r:id="rId18"/>
    <sheet name="NQA" sheetId="44"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1" i="44" l="1"/>
  <c r="R12" i="44"/>
  <c r="R13" i="44"/>
  <c r="R14" i="44"/>
  <c r="R15" i="44"/>
  <c r="R16" i="44"/>
  <c r="R17" i="44"/>
  <c r="R18" i="44"/>
  <c r="R19" i="44"/>
  <c r="R20" i="44"/>
  <c r="R21" i="44"/>
  <c r="R22" i="44"/>
  <c r="R23" i="44"/>
  <c r="R24" i="44"/>
  <c r="R25" i="44"/>
  <c r="R26" i="44"/>
  <c r="R27" i="44"/>
  <c r="R28" i="44"/>
  <c r="R29" i="44"/>
  <c r="R30" i="44"/>
  <c r="R31" i="44"/>
  <c r="R32" i="44"/>
  <c r="R33" i="44"/>
  <c r="R34" i="44"/>
  <c r="R35" i="44"/>
  <c r="R36" i="44"/>
  <c r="R37" i="44"/>
  <c r="R38" i="44"/>
  <c r="R39" i="44"/>
  <c r="R40" i="44"/>
  <c r="R41" i="44"/>
  <c r="R42" i="44"/>
  <c r="R43" i="44"/>
  <c r="R44" i="44"/>
  <c r="R45" i="44"/>
  <c r="R46" i="44"/>
  <c r="R47" i="44"/>
  <c r="R48" i="44"/>
  <c r="R49" i="44"/>
  <c r="R50" i="44"/>
  <c r="R51" i="44"/>
  <c r="R52" i="44"/>
  <c r="R53" i="44"/>
  <c r="R54" i="44"/>
  <c r="R55" i="44"/>
  <c r="R56" i="44"/>
  <c r="R57" i="44"/>
  <c r="R58" i="44"/>
  <c r="R59" i="44"/>
  <c r="R60" i="44"/>
  <c r="R61" i="44"/>
  <c r="R62" i="44"/>
  <c r="R63" i="44"/>
  <c r="R64" i="44"/>
  <c r="R65" i="44"/>
  <c r="R66" i="44"/>
  <c r="R67" i="44"/>
  <c r="R68" i="44"/>
  <c r="R69" i="44"/>
  <c r="R70" i="44"/>
  <c r="R71" i="44"/>
  <c r="R72" i="44"/>
  <c r="R73" i="44"/>
  <c r="R74" i="44"/>
  <c r="R75" i="44"/>
  <c r="R76" i="44"/>
  <c r="R77" i="44"/>
  <c r="R78" i="44"/>
  <c r="R79" i="44"/>
  <c r="R80" i="44"/>
  <c r="R81" i="44"/>
  <c r="R82" i="44"/>
  <c r="R83" i="44"/>
  <c r="R84" i="44"/>
  <c r="R85" i="44"/>
  <c r="R86" i="44"/>
  <c r="R87" i="44"/>
  <c r="R88" i="44"/>
  <c r="R89" i="44"/>
  <c r="R90" i="44"/>
  <c r="R91" i="44"/>
  <c r="R92" i="44"/>
  <c r="R93" i="44"/>
  <c r="R94" i="44"/>
  <c r="R95" i="44"/>
  <c r="R96" i="44"/>
  <c r="R97" i="44"/>
  <c r="R98" i="44"/>
  <c r="R99" i="44"/>
  <c r="R100" i="44"/>
  <c r="R101" i="44"/>
  <c r="R10" i="44"/>
  <c r="O11" i="43"/>
  <c r="O12" i="43"/>
  <c r="O13" i="43"/>
  <c r="O14" i="43"/>
  <c r="O15" i="43"/>
  <c r="O16" i="43"/>
  <c r="O17" i="43"/>
  <c r="O18" i="43"/>
  <c r="O19" i="43"/>
  <c r="O20" i="43"/>
  <c r="O21" i="43"/>
  <c r="O22" i="43"/>
  <c r="O23" i="43"/>
  <c r="O24" i="43"/>
  <c r="O25" i="43"/>
  <c r="O26" i="43"/>
  <c r="O27" i="43"/>
  <c r="O28" i="43"/>
  <c r="O29" i="43"/>
  <c r="O30" i="43"/>
  <c r="O31" i="43"/>
  <c r="O32" i="43"/>
  <c r="O33" i="43"/>
  <c r="O34" i="43"/>
  <c r="O35" i="43"/>
  <c r="O10" i="43"/>
  <c r="Q101" i="44" l="1"/>
  <c r="Q11" i="44"/>
  <c r="Q12" i="44"/>
  <c r="Q13" i="44"/>
  <c r="Q14" i="44"/>
  <c r="Q15" i="44"/>
  <c r="Q16" i="44"/>
  <c r="Q17" i="44"/>
  <c r="Q18" i="44"/>
  <c r="Q19" i="44"/>
  <c r="Q20" i="44"/>
  <c r="Q21" i="44"/>
  <c r="Q22" i="44"/>
  <c r="Q23" i="44"/>
  <c r="Q24" i="44"/>
  <c r="Q25" i="44"/>
  <c r="Q26" i="44"/>
  <c r="Q27" i="44"/>
  <c r="Q28" i="44"/>
  <c r="Q29" i="44"/>
  <c r="Q30" i="44"/>
  <c r="Q31" i="44"/>
  <c r="Q32" i="44"/>
  <c r="Q33" i="44"/>
  <c r="Q34" i="44"/>
  <c r="Q35" i="44"/>
  <c r="Q36" i="44"/>
  <c r="Q37" i="44"/>
  <c r="Q38" i="44"/>
  <c r="Q39" i="44"/>
  <c r="Q40" i="44"/>
  <c r="Q41" i="44"/>
  <c r="Q42" i="44"/>
  <c r="Q43" i="44"/>
  <c r="Q44" i="44"/>
  <c r="Q45" i="44"/>
  <c r="Q46" i="44"/>
  <c r="Q47" i="44"/>
  <c r="Q48" i="44"/>
  <c r="Q49" i="44"/>
  <c r="Q50" i="44"/>
  <c r="Q51" i="44"/>
  <c r="Q52" i="44"/>
  <c r="Q53" i="44"/>
  <c r="Q54" i="44"/>
  <c r="Q55" i="44"/>
  <c r="Q56" i="44"/>
  <c r="Q57" i="44"/>
  <c r="Q58" i="44"/>
  <c r="Q59" i="44"/>
  <c r="Q60" i="44"/>
  <c r="Q61" i="44"/>
  <c r="Q62" i="44"/>
  <c r="Q63" i="44"/>
  <c r="Q64" i="44"/>
  <c r="Q65" i="44"/>
  <c r="Q66" i="44"/>
  <c r="Q67" i="44"/>
  <c r="Q68" i="44"/>
  <c r="Q69" i="44"/>
  <c r="Q70" i="44"/>
  <c r="Q71" i="44"/>
  <c r="Q72" i="44"/>
  <c r="Q73" i="44"/>
  <c r="Q74" i="44"/>
  <c r="Q75" i="44"/>
  <c r="Q76" i="44"/>
  <c r="Q77" i="44"/>
  <c r="Q78" i="44"/>
  <c r="Q79" i="44"/>
  <c r="Q80" i="44"/>
  <c r="Q81" i="44"/>
  <c r="Q82" i="44"/>
  <c r="Q83" i="44"/>
  <c r="Q84" i="44"/>
  <c r="Q85" i="44"/>
  <c r="Q86" i="44"/>
  <c r="Q87" i="44"/>
  <c r="Q88" i="44"/>
  <c r="Q89" i="44"/>
  <c r="Q90" i="44"/>
  <c r="Q91" i="44"/>
  <c r="Q92" i="44"/>
  <c r="Q93" i="44"/>
  <c r="Q94" i="44"/>
  <c r="Q95" i="44"/>
  <c r="Q96" i="44"/>
  <c r="Q97" i="44"/>
  <c r="Q98" i="44"/>
  <c r="Q99" i="44"/>
  <c r="Q100" i="44"/>
  <c r="Q10" i="44"/>
  <c r="O101" i="44"/>
  <c r="O11" i="44"/>
  <c r="O12" i="44"/>
  <c r="O13" i="44"/>
  <c r="O14" i="44"/>
  <c r="O15" i="44"/>
  <c r="O16" i="44"/>
  <c r="O17" i="44"/>
  <c r="O18" i="44"/>
  <c r="O19" i="44"/>
  <c r="O20" i="44"/>
  <c r="O21" i="44"/>
  <c r="O22" i="44"/>
  <c r="O23" i="44"/>
  <c r="O24" i="44"/>
  <c r="O25" i="44"/>
  <c r="O26" i="44"/>
  <c r="O27" i="44"/>
  <c r="O28" i="44"/>
  <c r="O29" i="44"/>
  <c r="O30" i="44"/>
  <c r="O31" i="44"/>
  <c r="O32" i="44"/>
  <c r="O33" i="44"/>
  <c r="O34" i="44"/>
  <c r="O35" i="44"/>
  <c r="O36" i="44"/>
  <c r="O37" i="44"/>
  <c r="O38" i="44"/>
  <c r="O39" i="44"/>
  <c r="O40" i="44"/>
  <c r="O41" i="44"/>
  <c r="O42" i="44"/>
  <c r="O43" i="44"/>
  <c r="O44" i="44"/>
  <c r="O45" i="44"/>
  <c r="O46" i="44"/>
  <c r="O47" i="44"/>
  <c r="O48" i="44"/>
  <c r="O49" i="44"/>
  <c r="O50" i="44"/>
  <c r="O51" i="44"/>
  <c r="O52" i="44"/>
  <c r="O53" i="44"/>
  <c r="O54" i="44"/>
  <c r="O55" i="44"/>
  <c r="O56" i="44"/>
  <c r="O57" i="44"/>
  <c r="O58" i="44"/>
  <c r="O59" i="44"/>
  <c r="O60" i="44"/>
  <c r="O61" i="44"/>
  <c r="O62" i="44"/>
  <c r="O63" i="44"/>
  <c r="O64" i="44"/>
  <c r="O65" i="44"/>
  <c r="O66" i="44"/>
  <c r="O67" i="44"/>
  <c r="O68" i="44"/>
  <c r="O69" i="44"/>
  <c r="O70" i="44"/>
  <c r="O71" i="44"/>
  <c r="O72" i="44"/>
  <c r="O73" i="44"/>
  <c r="O74" i="44"/>
  <c r="O75" i="44"/>
  <c r="O76" i="44"/>
  <c r="O77" i="44"/>
  <c r="O78" i="44"/>
  <c r="O79" i="44"/>
  <c r="O80" i="44"/>
  <c r="O81" i="44"/>
  <c r="O82" i="44"/>
  <c r="O83" i="44"/>
  <c r="O84" i="44"/>
  <c r="O85" i="44"/>
  <c r="O86" i="44"/>
  <c r="O87" i="44"/>
  <c r="O88" i="44"/>
  <c r="O89" i="44"/>
  <c r="O90" i="44"/>
  <c r="O91" i="44"/>
  <c r="O92" i="44"/>
  <c r="O93" i="44"/>
  <c r="O94" i="44"/>
  <c r="O95" i="44"/>
  <c r="O96" i="44"/>
  <c r="O97" i="44"/>
  <c r="O98" i="44"/>
  <c r="O99" i="44"/>
  <c r="O100" i="44"/>
  <c r="O10" i="44"/>
  <c r="M101" i="44"/>
  <c r="M11" i="44"/>
  <c r="M12" i="44"/>
  <c r="M13" i="44"/>
  <c r="M14" i="44"/>
  <c r="M15" i="44"/>
  <c r="M16" i="44"/>
  <c r="M17" i="44"/>
  <c r="M18" i="44"/>
  <c r="M19" i="44"/>
  <c r="M20" i="44"/>
  <c r="M21" i="44"/>
  <c r="M22" i="44"/>
  <c r="M23" i="44"/>
  <c r="M24" i="44"/>
  <c r="M25" i="44"/>
  <c r="M26" i="44"/>
  <c r="M27" i="44"/>
  <c r="M28" i="44"/>
  <c r="M29" i="44"/>
  <c r="M30" i="44"/>
  <c r="M31" i="44"/>
  <c r="M32" i="44"/>
  <c r="M33" i="44"/>
  <c r="M34" i="44"/>
  <c r="M35" i="44"/>
  <c r="M36" i="44"/>
  <c r="M37" i="44"/>
  <c r="M38" i="44"/>
  <c r="M39" i="44"/>
  <c r="M40" i="44"/>
  <c r="M41" i="44"/>
  <c r="M42" i="44"/>
  <c r="M43" i="44"/>
  <c r="M44" i="44"/>
  <c r="M45" i="44"/>
  <c r="M46" i="44"/>
  <c r="M47" i="44"/>
  <c r="M48" i="44"/>
  <c r="M49" i="44"/>
  <c r="M50" i="44"/>
  <c r="M51" i="44"/>
  <c r="M52" i="44"/>
  <c r="M53" i="44"/>
  <c r="M54" i="44"/>
  <c r="M55" i="44"/>
  <c r="M56" i="44"/>
  <c r="M57" i="44"/>
  <c r="M58" i="44"/>
  <c r="M59" i="44"/>
  <c r="M60" i="44"/>
  <c r="M61" i="44"/>
  <c r="M62" i="44"/>
  <c r="M63" i="44"/>
  <c r="M64" i="44"/>
  <c r="M65" i="44"/>
  <c r="M66" i="44"/>
  <c r="M67" i="44"/>
  <c r="M68" i="44"/>
  <c r="M69" i="44"/>
  <c r="M70" i="44"/>
  <c r="M71" i="44"/>
  <c r="M72" i="44"/>
  <c r="M73" i="44"/>
  <c r="M74" i="44"/>
  <c r="M75" i="44"/>
  <c r="M76" i="44"/>
  <c r="M77" i="44"/>
  <c r="M78" i="44"/>
  <c r="M79" i="44"/>
  <c r="M80" i="44"/>
  <c r="M81" i="44"/>
  <c r="M82" i="44"/>
  <c r="M83" i="44"/>
  <c r="M84" i="44"/>
  <c r="M85" i="44"/>
  <c r="M86" i="44"/>
  <c r="M87" i="44"/>
  <c r="M88" i="44"/>
  <c r="M89" i="44"/>
  <c r="M90" i="44"/>
  <c r="M91" i="44"/>
  <c r="M92" i="44"/>
  <c r="M93" i="44"/>
  <c r="M94" i="44"/>
  <c r="M95" i="44"/>
  <c r="M96" i="44"/>
  <c r="M97" i="44"/>
  <c r="M98" i="44"/>
  <c r="M99" i="44"/>
  <c r="M100" i="44"/>
  <c r="M10" i="44"/>
  <c r="K101" i="44"/>
  <c r="K77" i="44"/>
  <c r="K78" i="44"/>
  <c r="K79" i="44"/>
  <c r="K80" i="44"/>
  <c r="K81" i="44"/>
  <c r="K82" i="44"/>
  <c r="K83" i="44"/>
  <c r="K84" i="44"/>
  <c r="K85" i="44"/>
  <c r="K86" i="44"/>
  <c r="K87" i="44"/>
  <c r="K88" i="44"/>
  <c r="K89" i="44"/>
  <c r="K90" i="44"/>
  <c r="K91" i="44"/>
  <c r="K92" i="44"/>
  <c r="K93" i="44"/>
  <c r="K94" i="44"/>
  <c r="K95" i="44"/>
  <c r="K96" i="44"/>
  <c r="K97" i="44"/>
  <c r="K98" i="44"/>
  <c r="K99" i="44"/>
  <c r="K100" i="44"/>
  <c r="K76" i="44"/>
  <c r="K75" i="44"/>
  <c r="K74" i="44"/>
  <c r="K17" i="44"/>
  <c r="K12" i="44"/>
  <c r="K11" i="44"/>
  <c r="K13" i="44"/>
  <c r="K14" i="44"/>
  <c r="K15" i="44"/>
  <c r="K16" i="44"/>
  <c r="K18" i="44"/>
  <c r="K19" i="44"/>
  <c r="K20" i="44"/>
  <c r="K21" i="44"/>
  <c r="K22" i="44"/>
  <c r="K23" i="44"/>
  <c r="K24" i="44"/>
  <c r="K25" i="44"/>
  <c r="K26" i="44"/>
  <c r="K27" i="44"/>
  <c r="K28" i="44"/>
  <c r="K29" i="44"/>
  <c r="K30" i="44"/>
  <c r="K31" i="44"/>
  <c r="K32" i="44"/>
  <c r="K33" i="44"/>
  <c r="K34" i="44"/>
  <c r="K35" i="44"/>
  <c r="K36" i="44"/>
  <c r="K37" i="44"/>
  <c r="K38" i="44"/>
  <c r="K39" i="44"/>
  <c r="K40" i="44"/>
  <c r="K41" i="44"/>
  <c r="K42" i="44"/>
  <c r="K43" i="44"/>
  <c r="K44" i="44"/>
  <c r="K45" i="44"/>
  <c r="K46" i="44"/>
  <c r="K47" i="44"/>
  <c r="K48" i="44"/>
  <c r="K49" i="44"/>
  <c r="K50" i="44"/>
  <c r="K51" i="44"/>
  <c r="K52" i="44"/>
  <c r="K53" i="44"/>
  <c r="K54" i="44"/>
  <c r="K55" i="44"/>
  <c r="K56" i="44"/>
  <c r="K57" i="44"/>
  <c r="K58" i="44"/>
  <c r="K59" i="44"/>
  <c r="K60" i="44"/>
  <c r="K61" i="44"/>
  <c r="K62" i="44"/>
  <c r="K63" i="44"/>
  <c r="K64" i="44"/>
  <c r="K65" i="44"/>
  <c r="K66" i="44"/>
  <c r="K67" i="44"/>
  <c r="K68" i="44"/>
  <c r="K69" i="44"/>
  <c r="K70" i="44"/>
  <c r="K71" i="44"/>
  <c r="K72" i="44"/>
  <c r="K10" i="44"/>
  <c r="O103" i="44" l="1"/>
  <c r="O104" i="44" s="1"/>
  <c r="Q103" i="44"/>
  <c r="Q104" i="44" s="1"/>
  <c r="M103" i="44"/>
  <c r="M104" i="44" s="1"/>
  <c r="K103" i="44"/>
  <c r="K104" i="44" s="1"/>
  <c r="B3" i="44"/>
  <c r="E2" i="44"/>
  <c r="B2" i="44"/>
  <c r="E1" i="44"/>
  <c r="L11" i="43"/>
  <c r="L12" i="43"/>
  <c r="L13" i="43"/>
  <c r="L14" i="43"/>
  <c r="L15" i="43"/>
  <c r="L16" i="43"/>
  <c r="L17" i="43"/>
  <c r="L18" i="43"/>
  <c r="L19" i="43"/>
  <c r="L20" i="43"/>
  <c r="L21" i="43"/>
  <c r="L22" i="43"/>
  <c r="L23" i="43"/>
  <c r="L24" i="43"/>
  <c r="L25" i="43"/>
  <c r="L26" i="43"/>
  <c r="L27" i="43"/>
  <c r="L28" i="43"/>
  <c r="L29" i="43"/>
  <c r="L30" i="43"/>
  <c r="L31" i="43"/>
  <c r="L32" i="43"/>
  <c r="L33" i="43"/>
  <c r="L34" i="43"/>
  <c r="L35" i="43"/>
  <c r="L10" i="43"/>
  <c r="L38" i="43" s="1"/>
  <c r="J11" i="43"/>
  <c r="J12" i="43"/>
  <c r="J13" i="43"/>
  <c r="J14" i="43"/>
  <c r="J15" i="43"/>
  <c r="J16" i="43"/>
  <c r="J17" i="43"/>
  <c r="J18" i="43"/>
  <c r="J19" i="43"/>
  <c r="J20" i="43"/>
  <c r="J21" i="43"/>
  <c r="J22" i="43"/>
  <c r="J23" i="43"/>
  <c r="J24" i="43"/>
  <c r="J25" i="43"/>
  <c r="J26" i="43"/>
  <c r="J27" i="43"/>
  <c r="J28" i="43"/>
  <c r="J29" i="43"/>
  <c r="J30" i="43"/>
  <c r="J31" i="43"/>
  <c r="J32" i="43"/>
  <c r="J33" i="43"/>
  <c r="J34" i="43"/>
  <c r="J35" i="43"/>
  <c r="J10" i="43"/>
  <c r="J38" i="43" l="1"/>
  <c r="B3" i="43"/>
  <c r="E2" i="43"/>
  <c r="B2" i="43"/>
  <c r="E1" i="43"/>
  <c r="J26" i="42" l="1"/>
  <c r="J12" i="42"/>
  <c r="J13" i="42"/>
  <c r="J14" i="42"/>
  <c r="J15" i="42"/>
  <c r="J16" i="42"/>
  <c r="J17" i="42"/>
  <c r="J18" i="42"/>
  <c r="J19" i="42"/>
  <c r="J20" i="42"/>
  <c r="J21" i="42"/>
  <c r="J22" i="42"/>
  <c r="J23" i="42"/>
  <c r="J24" i="42"/>
  <c r="J25" i="42"/>
  <c r="B6" i="42"/>
  <c r="C5" i="42"/>
  <c r="J11" i="42"/>
  <c r="B3" i="42"/>
  <c r="E2" i="42"/>
  <c r="B2" i="42"/>
  <c r="E1" i="42"/>
  <c r="B15" i="1"/>
  <c r="C15" i="1"/>
  <c r="L103" i="41" l="1"/>
  <c r="J103" i="41"/>
  <c r="L89" i="41"/>
  <c r="J89" i="41"/>
  <c r="L80" i="41"/>
  <c r="J80" i="41"/>
  <c r="M14" i="41"/>
  <c r="M15" i="41"/>
  <c r="M16" i="41"/>
  <c r="M17" i="41"/>
  <c r="M18" i="41"/>
  <c r="M19" i="41"/>
  <c r="M20" i="41"/>
  <c r="M21" i="41"/>
  <c r="M22" i="41"/>
  <c r="M23" i="41"/>
  <c r="M25" i="41"/>
  <c r="M26" i="41"/>
  <c r="M27" i="41"/>
  <c r="M28" i="41"/>
  <c r="M29" i="41"/>
  <c r="M30" i="41"/>
  <c r="M31" i="41"/>
  <c r="M32" i="41"/>
  <c r="M33" i="41"/>
  <c r="M34" i="41"/>
  <c r="M35" i="41"/>
  <c r="M36" i="41"/>
  <c r="M37" i="41"/>
  <c r="M38" i="41"/>
  <c r="M39" i="41"/>
  <c r="M40" i="41"/>
  <c r="M41" i="41"/>
  <c r="M42" i="41"/>
  <c r="M44" i="41"/>
  <c r="M45" i="41"/>
  <c r="M46" i="41"/>
  <c r="M47" i="41"/>
  <c r="M48" i="41"/>
  <c r="M49" i="41"/>
  <c r="M50" i="41"/>
  <c r="M52" i="41"/>
  <c r="M54" i="41"/>
  <c r="M55" i="41"/>
  <c r="M56" i="41"/>
  <c r="M57" i="41"/>
  <c r="M59" i="41"/>
  <c r="M60" i="41"/>
  <c r="M61" i="41"/>
  <c r="M62" i="41"/>
  <c r="M63" i="41"/>
  <c r="M64" i="41"/>
  <c r="M65" i="41"/>
  <c r="M66" i="41"/>
  <c r="M67" i="41"/>
  <c r="M68" i="41"/>
  <c r="M69" i="41"/>
  <c r="M70" i="41"/>
  <c r="M71" i="41"/>
  <c r="M72" i="41"/>
  <c r="M73" i="41"/>
  <c r="M74" i="41"/>
  <c r="M75" i="41"/>
  <c r="M76" i="41"/>
  <c r="M77" i="41"/>
  <c r="M78" i="41"/>
  <c r="M79" i="41"/>
  <c r="L60" i="41"/>
  <c r="L61" i="41"/>
  <c r="L62" i="41"/>
  <c r="L63" i="41"/>
  <c r="L64" i="41"/>
  <c r="L65" i="41"/>
  <c r="L66" i="41"/>
  <c r="L67" i="41"/>
  <c r="L68" i="41"/>
  <c r="L69" i="41"/>
  <c r="L70" i="41"/>
  <c r="L71" i="41"/>
  <c r="L72" i="41"/>
  <c r="L73" i="41"/>
  <c r="L74" i="41"/>
  <c r="L75" i="41"/>
  <c r="L76" i="41"/>
  <c r="L77" i="41"/>
  <c r="L78" i="41"/>
  <c r="L79" i="41"/>
  <c r="L59" i="41"/>
  <c r="L55" i="41"/>
  <c r="L56" i="41"/>
  <c r="L57" i="41"/>
  <c r="L54" i="41"/>
  <c r="L52" i="41"/>
  <c r="L45" i="41"/>
  <c r="L46" i="41"/>
  <c r="L47" i="41"/>
  <c r="L48" i="41"/>
  <c r="L49" i="41"/>
  <c r="L50" i="41"/>
  <c r="L44" i="41"/>
  <c r="L26" i="41"/>
  <c r="L27" i="41"/>
  <c r="L28" i="41"/>
  <c r="L29" i="41"/>
  <c r="L30" i="41"/>
  <c r="L31" i="41"/>
  <c r="L32" i="41"/>
  <c r="L33" i="41"/>
  <c r="L34" i="41"/>
  <c r="L35" i="41"/>
  <c r="L36" i="41"/>
  <c r="L37" i="41"/>
  <c r="L38" i="41"/>
  <c r="L39" i="41"/>
  <c r="L40" i="41"/>
  <c r="L41" i="41"/>
  <c r="L42" i="41"/>
  <c r="L25" i="41"/>
  <c r="L15" i="41"/>
  <c r="L16" i="41"/>
  <c r="L17" i="41"/>
  <c r="L18" i="41"/>
  <c r="L19" i="41"/>
  <c r="L20" i="41"/>
  <c r="L21" i="41"/>
  <c r="L22" i="41"/>
  <c r="L23" i="41"/>
  <c r="L14" i="41"/>
  <c r="J60" i="41"/>
  <c r="J61" i="41"/>
  <c r="J62" i="41"/>
  <c r="J63" i="41"/>
  <c r="J64" i="41"/>
  <c r="J65" i="41"/>
  <c r="J66" i="41"/>
  <c r="J67" i="41"/>
  <c r="J68" i="41"/>
  <c r="J69" i="41"/>
  <c r="J70" i="41"/>
  <c r="J71" i="41"/>
  <c r="J72" i="41"/>
  <c r="J73" i="41"/>
  <c r="J74" i="41"/>
  <c r="J75" i="41"/>
  <c r="J76" i="41"/>
  <c r="J77" i="41"/>
  <c r="J78" i="41"/>
  <c r="J79" i="41"/>
  <c r="J59" i="41"/>
  <c r="J55" i="41"/>
  <c r="J56" i="41"/>
  <c r="J57" i="41"/>
  <c r="J54" i="41"/>
  <c r="J52" i="41"/>
  <c r="J45" i="41"/>
  <c r="J46" i="41"/>
  <c r="J47" i="41"/>
  <c r="J48" i="41"/>
  <c r="J49" i="41"/>
  <c r="J50" i="41"/>
  <c r="J44" i="41"/>
  <c r="J31" i="41"/>
  <c r="J32" i="41"/>
  <c r="J33" i="41"/>
  <c r="J34" i="41"/>
  <c r="J35" i="41"/>
  <c r="J36" i="41"/>
  <c r="J37" i="41"/>
  <c r="J38" i="41"/>
  <c r="J39" i="41"/>
  <c r="J40" i="41"/>
  <c r="J41" i="41"/>
  <c r="J42" i="41"/>
  <c r="J26" i="41"/>
  <c r="J27" i="41"/>
  <c r="J28" i="41"/>
  <c r="J29" i="41"/>
  <c r="J30" i="41"/>
  <c r="J25" i="41"/>
  <c r="J15" i="41"/>
  <c r="J16" i="41"/>
  <c r="J17" i="41"/>
  <c r="J18" i="41"/>
  <c r="J19" i="41"/>
  <c r="J20" i="41"/>
  <c r="J21" i="41"/>
  <c r="J22" i="41"/>
  <c r="J23" i="41"/>
  <c r="J14" i="41"/>
  <c r="B6" i="41"/>
  <c r="C5" i="41"/>
  <c r="L107" i="40"/>
  <c r="J107" i="40"/>
  <c r="L101" i="40"/>
  <c r="J101" i="40"/>
  <c r="L87" i="40"/>
  <c r="J87" i="40"/>
  <c r="L78" i="40"/>
  <c r="J78" i="40"/>
  <c r="M102" i="41"/>
  <c r="L102" i="41"/>
  <c r="J102" i="41"/>
  <c r="M101" i="41"/>
  <c r="L101" i="41"/>
  <c r="J101" i="41"/>
  <c r="M100" i="41"/>
  <c r="L100" i="41"/>
  <c r="J100" i="41"/>
  <c r="M99" i="41"/>
  <c r="L99" i="41"/>
  <c r="J99" i="41"/>
  <c r="M98" i="41"/>
  <c r="L98" i="41"/>
  <c r="J98" i="41"/>
  <c r="M97" i="41"/>
  <c r="L97" i="41"/>
  <c r="J97" i="41"/>
  <c r="M96" i="41"/>
  <c r="L96" i="41"/>
  <c r="J96" i="41"/>
  <c r="M95" i="41"/>
  <c r="L95" i="41"/>
  <c r="J95" i="41"/>
  <c r="M94" i="41"/>
  <c r="L94" i="41"/>
  <c r="J94" i="41"/>
  <c r="M88" i="41"/>
  <c r="L88" i="41"/>
  <c r="J88" i="41"/>
  <c r="M87" i="41"/>
  <c r="L87" i="41"/>
  <c r="J87" i="41"/>
  <c r="M86" i="41"/>
  <c r="L86" i="41"/>
  <c r="J86" i="41"/>
  <c r="M85" i="41"/>
  <c r="L85" i="41"/>
  <c r="J85" i="41"/>
  <c r="M12" i="41"/>
  <c r="L12" i="41"/>
  <c r="J12" i="41"/>
  <c r="M11" i="41"/>
  <c r="L11" i="41"/>
  <c r="J11" i="41"/>
  <c r="B3" i="41"/>
  <c r="E2" i="41"/>
  <c r="B2" i="41"/>
  <c r="E1" i="41"/>
  <c r="M93" i="40"/>
  <c r="M94" i="40"/>
  <c r="M95" i="40"/>
  <c r="M96" i="40"/>
  <c r="M97" i="40"/>
  <c r="M98" i="40"/>
  <c r="M99" i="40"/>
  <c r="M100" i="40"/>
  <c r="M84" i="40"/>
  <c r="M85" i="40"/>
  <c r="M86" i="40"/>
  <c r="M12" i="40"/>
  <c r="M14" i="40"/>
  <c r="M15" i="40"/>
  <c r="M16" i="40"/>
  <c r="M17" i="40"/>
  <c r="M18" i="40"/>
  <c r="M19" i="40"/>
  <c r="M20" i="40"/>
  <c r="M21" i="40"/>
  <c r="M22" i="40"/>
  <c r="M23" i="40"/>
  <c r="M25" i="40"/>
  <c r="M26" i="40"/>
  <c r="M27" i="40"/>
  <c r="M28" i="40"/>
  <c r="M29" i="40"/>
  <c r="M30" i="40"/>
  <c r="M31" i="40"/>
  <c r="M32" i="40"/>
  <c r="M33" i="40"/>
  <c r="M34" i="40"/>
  <c r="M35" i="40"/>
  <c r="M36" i="40"/>
  <c r="M37" i="40"/>
  <c r="M38" i="40"/>
  <c r="M39" i="40"/>
  <c r="M40" i="40"/>
  <c r="M42" i="40"/>
  <c r="M43" i="40"/>
  <c r="M44" i="40"/>
  <c r="M45" i="40"/>
  <c r="M46" i="40"/>
  <c r="M47" i="40"/>
  <c r="M48" i="40"/>
  <c r="M50" i="40"/>
  <c r="M52" i="40"/>
  <c r="M53" i="40"/>
  <c r="M54" i="40"/>
  <c r="M55" i="40"/>
  <c r="M57" i="40"/>
  <c r="M58" i="40"/>
  <c r="M59" i="40"/>
  <c r="M60" i="40"/>
  <c r="M61" i="40"/>
  <c r="M62" i="40"/>
  <c r="M63" i="40"/>
  <c r="M64" i="40"/>
  <c r="M65" i="40"/>
  <c r="M66" i="40"/>
  <c r="M67" i="40"/>
  <c r="M68" i="40"/>
  <c r="M69" i="40"/>
  <c r="M70" i="40"/>
  <c r="M71" i="40"/>
  <c r="M72" i="40"/>
  <c r="M73" i="40"/>
  <c r="M74" i="40"/>
  <c r="M75" i="40"/>
  <c r="M76" i="40"/>
  <c r="M77" i="40"/>
  <c r="L93" i="40"/>
  <c r="L94" i="40"/>
  <c r="L95" i="40"/>
  <c r="L96" i="40"/>
  <c r="L97" i="40"/>
  <c r="L98" i="40"/>
  <c r="L99" i="40"/>
  <c r="L100" i="40"/>
  <c r="J93" i="40"/>
  <c r="J94" i="40"/>
  <c r="J95" i="40"/>
  <c r="J96" i="40"/>
  <c r="J97" i="40"/>
  <c r="J98" i="40"/>
  <c r="J99" i="40"/>
  <c r="J100" i="40"/>
  <c r="L84" i="40"/>
  <c r="L85" i="40"/>
  <c r="L86" i="40"/>
  <c r="J84" i="40"/>
  <c r="J85" i="40"/>
  <c r="J86" i="40"/>
  <c r="L12" i="40"/>
  <c r="L14" i="40"/>
  <c r="L15" i="40"/>
  <c r="L16" i="40"/>
  <c r="L17" i="40"/>
  <c r="L18" i="40"/>
  <c r="L19" i="40"/>
  <c r="L20" i="40"/>
  <c r="L21" i="40"/>
  <c r="L22" i="40"/>
  <c r="L23" i="40"/>
  <c r="L25" i="40"/>
  <c r="L26" i="40"/>
  <c r="L27" i="40"/>
  <c r="L28" i="40"/>
  <c r="L29" i="40"/>
  <c r="L30" i="40"/>
  <c r="L31" i="40"/>
  <c r="L32" i="40"/>
  <c r="L33" i="40"/>
  <c r="L34" i="40"/>
  <c r="L35" i="40"/>
  <c r="L36" i="40"/>
  <c r="L37" i="40"/>
  <c r="L38" i="40"/>
  <c r="L39" i="40"/>
  <c r="L40" i="40"/>
  <c r="L42" i="40"/>
  <c r="L43" i="40"/>
  <c r="L44" i="40"/>
  <c r="L45" i="40"/>
  <c r="L46" i="40"/>
  <c r="L47" i="40"/>
  <c r="L48" i="40"/>
  <c r="L50" i="40"/>
  <c r="L52" i="40"/>
  <c r="L53" i="40"/>
  <c r="L54" i="40"/>
  <c r="L55" i="40"/>
  <c r="L57" i="40"/>
  <c r="L58" i="40"/>
  <c r="L59" i="40"/>
  <c r="L60" i="40"/>
  <c r="L61" i="40"/>
  <c r="L62" i="40"/>
  <c r="L63" i="40"/>
  <c r="L64" i="40"/>
  <c r="L65" i="40"/>
  <c r="L66" i="40"/>
  <c r="L67" i="40"/>
  <c r="L68" i="40"/>
  <c r="L69" i="40"/>
  <c r="L70" i="40"/>
  <c r="L71" i="40"/>
  <c r="L72" i="40"/>
  <c r="L73" i="40"/>
  <c r="L74" i="40"/>
  <c r="L75" i="40"/>
  <c r="L76" i="40"/>
  <c r="L77" i="40"/>
  <c r="J12" i="40"/>
  <c r="J14" i="40"/>
  <c r="J15" i="40"/>
  <c r="J16" i="40"/>
  <c r="J17" i="40"/>
  <c r="J18" i="40"/>
  <c r="J19" i="40"/>
  <c r="J20" i="40"/>
  <c r="J21" i="40"/>
  <c r="J22" i="40"/>
  <c r="J23" i="40"/>
  <c r="J25" i="40"/>
  <c r="J26" i="40"/>
  <c r="J27" i="40"/>
  <c r="J28" i="40"/>
  <c r="J29" i="40"/>
  <c r="J30" i="40"/>
  <c r="J31" i="40"/>
  <c r="J32" i="40"/>
  <c r="J33" i="40"/>
  <c r="J34" i="40"/>
  <c r="J35" i="40"/>
  <c r="J36" i="40"/>
  <c r="J37" i="40"/>
  <c r="J38" i="40"/>
  <c r="J39" i="40"/>
  <c r="J40" i="40"/>
  <c r="J42" i="40"/>
  <c r="J43" i="40"/>
  <c r="J44" i="40"/>
  <c r="J45" i="40"/>
  <c r="J46" i="40"/>
  <c r="J47" i="40"/>
  <c r="J48" i="40"/>
  <c r="J50" i="40"/>
  <c r="J52" i="40"/>
  <c r="J53" i="40"/>
  <c r="J54" i="40"/>
  <c r="J55" i="40"/>
  <c r="J57" i="40"/>
  <c r="J58" i="40"/>
  <c r="J59" i="40"/>
  <c r="J60" i="40"/>
  <c r="J61" i="40"/>
  <c r="J62" i="40"/>
  <c r="J63" i="40"/>
  <c r="J64" i="40"/>
  <c r="J65" i="40"/>
  <c r="J66" i="40"/>
  <c r="J67" i="40"/>
  <c r="J68" i="40"/>
  <c r="J69" i="40"/>
  <c r="J70" i="40"/>
  <c r="J71" i="40"/>
  <c r="J72" i="40"/>
  <c r="J73" i="40"/>
  <c r="J74" i="40"/>
  <c r="J75" i="40"/>
  <c r="J76" i="40"/>
  <c r="J77" i="40"/>
  <c r="M106" i="40"/>
  <c r="L106" i="40"/>
  <c r="J106" i="40"/>
  <c r="M92" i="40"/>
  <c r="L92" i="40"/>
  <c r="J92" i="40"/>
  <c r="M83" i="40"/>
  <c r="L83" i="40"/>
  <c r="J83" i="40"/>
  <c r="M11" i="40"/>
  <c r="B6" i="40"/>
  <c r="C5" i="40"/>
  <c r="L11" i="40"/>
  <c r="J11" i="40"/>
  <c r="B3" i="40"/>
  <c r="E2" i="40"/>
  <c r="B2" i="40"/>
  <c r="E1" i="40"/>
  <c r="N23" i="39" l="1"/>
  <c r="L23" i="39"/>
  <c r="J23" i="39"/>
  <c r="O12" i="39"/>
  <c r="O13" i="39"/>
  <c r="O14" i="39"/>
  <c r="O15" i="39"/>
  <c r="O16" i="39"/>
  <c r="O17" i="39"/>
  <c r="O18" i="39"/>
  <c r="O19" i="39"/>
  <c r="O20" i="39"/>
  <c r="O21" i="39"/>
  <c r="O22" i="39"/>
  <c r="N12" i="39"/>
  <c r="N13" i="39"/>
  <c r="N14" i="39"/>
  <c r="N15" i="39"/>
  <c r="N16" i="39"/>
  <c r="N17" i="39"/>
  <c r="N18" i="39"/>
  <c r="N19" i="39"/>
  <c r="N20" i="39"/>
  <c r="N21" i="39"/>
  <c r="N22" i="39"/>
  <c r="L12" i="39"/>
  <c r="L13" i="39"/>
  <c r="L14" i="39"/>
  <c r="L15" i="39"/>
  <c r="L16" i="39"/>
  <c r="L17" i="39"/>
  <c r="L18" i="39"/>
  <c r="L19" i="39"/>
  <c r="L20" i="39"/>
  <c r="L21" i="39"/>
  <c r="L22" i="39"/>
  <c r="J12" i="39"/>
  <c r="J13" i="39"/>
  <c r="J14" i="39"/>
  <c r="J15" i="39"/>
  <c r="J16" i="39"/>
  <c r="J17" i="39"/>
  <c r="J18" i="39"/>
  <c r="J19" i="39"/>
  <c r="J20" i="39"/>
  <c r="J21" i="39"/>
  <c r="J22" i="39"/>
  <c r="B6" i="39"/>
  <c r="C5" i="39"/>
  <c r="O11" i="39"/>
  <c r="N11" i="39"/>
  <c r="L11" i="39"/>
  <c r="J11" i="39"/>
  <c r="B3" i="39"/>
  <c r="E2" i="39"/>
  <c r="B2" i="39"/>
  <c r="E1" i="39"/>
  <c r="L22" i="38"/>
  <c r="J22" i="38"/>
  <c r="M12" i="38"/>
  <c r="M13" i="38"/>
  <c r="M14" i="38"/>
  <c r="M15" i="38"/>
  <c r="M16" i="38"/>
  <c r="M17" i="38"/>
  <c r="M18" i="38"/>
  <c r="M19" i="38"/>
  <c r="M20" i="38"/>
  <c r="M21" i="38"/>
  <c r="M11" i="38"/>
  <c r="L12" i="38"/>
  <c r="L13" i="38"/>
  <c r="L14" i="38"/>
  <c r="L15" i="38"/>
  <c r="L16" i="38"/>
  <c r="L17" i="38"/>
  <c r="L18" i="38"/>
  <c r="L19" i="38"/>
  <c r="L20" i="38"/>
  <c r="L21" i="38"/>
  <c r="J12" i="38"/>
  <c r="J13" i="38"/>
  <c r="J14" i="38"/>
  <c r="J15" i="38"/>
  <c r="J16" i="38"/>
  <c r="J17" i="38"/>
  <c r="J18" i="38"/>
  <c r="J19" i="38"/>
  <c r="J20" i="38"/>
  <c r="J21" i="38"/>
  <c r="B6" i="38"/>
  <c r="C5" i="38"/>
  <c r="L11" i="38"/>
  <c r="J11" i="38"/>
  <c r="B3" i="38"/>
  <c r="E2" i="38"/>
  <c r="B2" i="38"/>
  <c r="E1" i="38"/>
  <c r="N36" i="37"/>
  <c r="L36" i="37"/>
  <c r="J36" i="37"/>
  <c r="O12" i="37"/>
  <c r="O13" i="37"/>
  <c r="O14" i="37"/>
  <c r="O15" i="37"/>
  <c r="O16" i="37"/>
  <c r="O17" i="37"/>
  <c r="O18" i="37"/>
  <c r="O19" i="37"/>
  <c r="O20" i="37"/>
  <c r="O21" i="37"/>
  <c r="O22" i="37"/>
  <c r="O23" i="37"/>
  <c r="O24" i="37"/>
  <c r="O25" i="37"/>
  <c r="O26" i="37"/>
  <c r="O27" i="37"/>
  <c r="O28" i="37"/>
  <c r="O29" i="37"/>
  <c r="O30" i="37"/>
  <c r="O31" i="37"/>
  <c r="O32" i="37"/>
  <c r="O33" i="37"/>
  <c r="O34" i="37"/>
  <c r="O35" i="37"/>
  <c r="N12" i="37"/>
  <c r="N13" i="37"/>
  <c r="N14" i="37"/>
  <c r="N15" i="37"/>
  <c r="N16" i="37"/>
  <c r="N17" i="37"/>
  <c r="N18" i="37"/>
  <c r="N19" i="37"/>
  <c r="N20" i="37"/>
  <c r="N21" i="37"/>
  <c r="N22" i="37"/>
  <c r="N23" i="37"/>
  <c r="N24" i="37"/>
  <c r="N25" i="37"/>
  <c r="N26" i="37"/>
  <c r="N27" i="37"/>
  <c r="N28" i="37"/>
  <c r="N29" i="37"/>
  <c r="N30" i="37"/>
  <c r="N31" i="37"/>
  <c r="N32" i="37"/>
  <c r="N33" i="37"/>
  <c r="N34" i="37"/>
  <c r="N35" i="37"/>
  <c r="L12" i="37"/>
  <c r="L13" i="37"/>
  <c r="L14" i="37"/>
  <c r="L15" i="37"/>
  <c r="L16" i="37"/>
  <c r="L17" i="37"/>
  <c r="L18" i="37"/>
  <c r="L19" i="37"/>
  <c r="L20" i="37"/>
  <c r="L21" i="37"/>
  <c r="L22" i="37"/>
  <c r="L23" i="37"/>
  <c r="L24" i="37"/>
  <c r="L25" i="37"/>
  <c r="L26" i="37"/>
  <c r="L27" i="37"/>
  <c r="L28" i="37"/>
  <c r="L29" i="37"/>
  <c r="L30" i="37"/>
  <c r="L31" i="37"/>
  <c r="L32" i="37"/>
  <c r="L33" i="37"/>
  <c r="L34" i="37"/>
  <c r="L35" i="37"/>
  <c r="J12" i="37"/>
  <c r="J13" i="37"/>
  <c r="J14" i="37"/>
  <c r="J15" i="37"/>
  <c r="J16" i="37"/>
  <c r="J17" i="37"/>
  <c r="J18" i="37"/>
  <c r="J19" i="37"/>
  <c r="J20" i="37"/>
  <c r="J21" i="37"/>
  <c r="J22" i="37"/>
  <c r="J23" i="37"/>
  <c r="J24" i="37"/>
  <c r="J25" i="37"/>
  <c r="J26" i="37"/>
  <c r="J27" i="37"/>
  <c r="J28" i="37"/>
  <c r="J29" i="37"/>
  <c r="J30" i="37"/>
  <c r="J31" i="37"/>
  <c r="J32" i="37"/>
  <c r="J33" i="37"/>
  <c r="J34" i="37"/>
  <c r="J35" i="37"/>
  <c r="B6" i="37"/>
  <c r="C5" i="37"/>
  <c r="O11" i="37"/>
  <c r="N11" i="37"/>
  <c r="L11" i="37"/>
  <c r="J11" i="37"/>
  <c r="B3" i="37"/>
  <c r="E2" i="37"/>
  <c r="B2" i="37"/>
  <c r="E1" i="37"/>
  <c r="L54" i="36"/>
  <c r="J54" i="36"/>
  <c r="M12" i="36"/>
  <c r="M13" i="36"/>
  <c r="M14" i="36"/>
  <c r="M15" i="36"/>
  <c r="M16" i="36"/>
  <c r="M17" i="36"/>
  <c r="M18" i="36"/>
  <c r="M19" i="36"/>
  <c r="M20" i="36"/>
  <c r="M21" i="36"/>
  <c r="M22" i="36"/>
  <c r="M23" i="36"/>
  <c r="M24" i="36"/>
  <c r="M25" i="36"/>
  <c r="M26" i="36"/>
  <c r="M27" i="36"/>
  <c r="M28" i="36"/>
  <c r="M29" i="36"/>
  <c r="M30" i="36"/>
  <c r="M31" i="36"/>
  <c r="M32" i="36"/>
  <c r="M33" i="36"/>
  <c r="M34" i="36"/>
  <c r="M35" i="36"/>
  <c r="M36" i="36"/>
  <c r="M37" i="36"/>
  <c r="M38" i="36"/>
  <c r="M39" i="36"/>
  <c r="M40" i="36"/>
  <c r="M41" i="36"/>
  <c r="M42" i="36"/>
  <c r="M43" i="36"/>
  <c r="M44" i="36"/>
  <c r="M45" i="36"/>
  <c r="M46" i="36"/>
  <c r="M47" i="36"/>
  <c r="M48" i="36"/>
  <c r="M49" i="36"/>
  <c r="M50" i="36"/>
  <c r="M51" i="36"/>
  <c r="M52" i="36"/>
  <c r="M53" i="36"/>
  <c r="M11" i="36"/>
  <c r="L12" i="36"/>
  <c r="L13" i="36"/>
  <c r="L14" i="36"/>
  <c r="L15" i="36"/>
  <c r="L16" i="36"/>
  <c r="L17" i="36"/>
  <c r="L18" i="36"/>
  <c r="L19" i="36"/>
  <c r="L20" i="36"/>
  <c r="L21" i="36"/>
  <c r="L22" i="36"/>
  <c r="L23" i="36"/>
  <c r="L24" i="36"/>
  <c r="L25" i="36"/>
  <c r="L26" i="36"/>
  <c r="L27" i="36"/>
  <c r="L28" i="36"/>
  <c r="L29" i="36"/>
  <c r="L30" i="36"/>
  <c r="L31" i="36"/>
  <c r="L32" i="36"/>
  <c r="L33" i="36"/>
  <c r="L34" i="36"/>
  <c r="L35" i="36"/>
  <c r="L36" i="36"/>
  <c r="L37" i="36"/>
  <c r="L38" i="36"/>
  <c r="L39" i="36"/>
  <c r="L40" i="36"/>
  <c r="L41" i="36"/>
  <c r="L42" i="36"/>
  <c r="L43" i="36"/>
  <c r="L44" i="36"/>
  <c r="L45" i="36"/>
  <c r="L46" i="36"/>
  <c r="L47" i="36"/>
  <c r="L48" i="36"/>
  <c r="L49" i="36"/>
  <c r="L50" i="36"/>
  <c r="L51" i="36"/>
  <c r="L52" i="36"/>
  <c r="L53" i="36"/>
  <c r="J12" i="36"/>
  <c r="J13" i="36"/>
  <c r="J14" i="36"/>
  <c r="J15" i="36"/>
  <c r="J16" i="36"/>
  <c r="J17" i="36"/>
  <c r="J18" i="36"/>
  <c r="J19" i="36"/>
  <c r="J20" i="36"/>
  <c r="J21" i="36"/>
  <c r="J22" i="36"/>
  <c r="J23" i="36"/>
  <c r="J24" i="36"/>
  <c r="J25" i="36"/>
  <c r="J26" i="36"/>
  <c r="J27" i="36"/>
  <c r="J28" i="36"/>
  <c r="J29" i="36"/>
  <c r="J30" i="36"/>
  <c r="J31" i="36"/>
  <c r="J32" i="36"/>
  <c r="J33" i="36"/>
  <c r="J34" i="36"/>
  <c r="J35" i="36"/>
  <c r="J36" i="36"/>
  <c r="J37" i="36"/>
  <c r="J38" i="36"/>
  <c r="J39" i="36"/>
  <c r="J40" i="36"/>
  <c r="J41" i="36"/>
  <c r="J42" i="36"/>
  <c r="J43" i="36"/>
  <c r="J44" i="36"/>
  <c r="J45" i="36"/>
  <c r="J46" i="36"/>
  <c r="J47" i="36"/>
  <c r="J48" i="36"/>
  <c r="J49" i="36"/>
  <c r="J50" i="36"/>
  <c r="J51" i="36"/>
  <c r="J52" i="36"/>
  <c r="J53" i="36"/>
  <c r="B6" i="36"/>
  <c r="C5" i="36"/>
  <c r="L11" i="36"/>
  <c r="J11" i="36"/>
  <c r="B3" i="36"/>
  <c r="E2" i="36"/>
  <c r="B2" i="36"/>
  <c r="E1" i="36"/>
  <c r="J46" i="35"/>
  <c r="M44" i="35"/>
  <c r="M45" i="35"/>
  <c r="M43" i="35"/>
  <c r="M41" i="35"/>
  <c r="M42" i="35"/>
  <c r="M12" i="35"/>
  <c r="M13" i="35"/>
  <c r="M14" i="35"/>
  <c r="M15" i="35"/>
  <c r="M16" i="35"/>
  <c r="M17" i="35"/>
  <c r="M18" i="35"/>
  <c r="M19" i="35"/>
  <c r="M20" i="35"/>
  <c r="M21" i="35"/>
  <c r="M22" i="35"/>
  <c r="M23" i="35"/>
  <c r="M24" i="35"/>
  <c r="M25" i="35"/>
  <c r="M26" i="35"/>
  <c r="M27" i="35"/>
  <c r="M28" i="35"/>
  <c r="M29" i="35"/>
  <c r="M30" i="35"/>
  <c r="M31" i="35"/>
  <c r="M32" i="35"/>
  <c r="M33" i="35"/>
  <c r="M34" i="35"/>
  <c r="M35" i="35"/>
  <c r="M36" i="35"/>
  <c r="M37" i="35"/>
  <c r="M38" i="35"/>
  <c r="M39" i="35"/>
  <c r="M40" i="35"/>
  <c r="M11" i="35"/>
  <c r="L12" i="35"/>
  <c r="L13" i="35"/>
  <c r="L14" i="35"/>
  <c r="L15" i="35"/>
  <c r="L16" i="35"/>
  <c r="L17" i="35"/>
  <c r="L18" i="35"/>
  <c r="L19" i="35"/>
  <c r="L20" i="35"/>
  <c r="L21" i="35"/>
  <c r="L22" i="35"/>
  <c r="L23" i="35"/>
  <c r="L24" i="35"/>
  <c r="L25" i="35"/>
  <c r="L26" i="35"/>
  <c r="L27" i="35"/>
  <c r="L28" i="35"/>
  <c r="L29" i="35"/>
  <c r="L30" i="35"/>
  <c r="L31" i="35"/>
  <c r="L32" i="35"/>
  <c r="L33" i="35"/>
  <c r="L34" i="35"/>
  <c r="L35" i="35"/>
  <c r="L36" i="35"/>
  <c r="L37" i="35"/>
  <c r="L38" i="35"/>
  <c r="L39" i="35"/>
  <c r="L40" i="35"/>
  <c r="L41" i="35"/>
  <c r="L42" i="35"/>
  <c r="L43" i="35"/>
  <c r="L44" i="35"/>
  <c r="L45" i="35"/>
  <c r="J12" i="35"/>
  <c r="J13" i="35"/>
  <c r="J14" i="35"/>
  <c r="J15" i="35"/>
  <c r="J16" i="35"/>
  <c r="J17" i="35"/>
  <c r="J18" i="35"/>
  <c r="J19" i="35"/>
  <c r="J20" i="35"/>
  <c r="J21" i="35"/>
  <c r="J22" i="35"/>
  <c r="J23" i="35"/>
  <c r="J24" i="35"/>
  <c r="J25" i="35"/>
  <c r="J26" i="35"/>
  <c r="J27" i="35"/>
  <c r="J28" i="35"/>
  <c r="J29" i="35"/>
  <c r="J30" i="35"/>
  <c r="J31" i="35"/>
  <c r="J32" i="35"/>
  <c r="J33" i="35"/>
  <c r="J34" i="35"/>
  <c r="J35" i="35"/>
  <c r="J36" i="35"/>
  <c r="J37" i="35"/>
  <c r="J38" i="35"/>
  <c r="J39" i="35"/>
  <c r="J40" i="35"/>
  <c r="J41" i="35"/>
  <c r="J42" i="35"/>
  <c r="J43" i="35"/>
  <c r="J44" i="35"/>
  <c r="J45" i="35"/>
  <c r="B6" i="35"/>
  <c r="C5" i="35"/>
  <c r="L11" i="35"/>
  <c r="J11" i="35"/>
  <c r="B3" i="35"/>
  <c r="E2" i="35"/>
  <c r="B2" i="35"/>
  <c r="E1" i="35"/>
  <c r="N20" i="34"/>
  <c r="L20" i="34"/>
  <c r="J20" i="34"/>
  <c r="O12" i="34"/>
  <c r="O13" i="34"/>
  <c r="O14" i="34"/>
  <c r="O15" i="34"/>
  <c r="O16" i="34"/>
  <c r="O17" i="34"/>
  <c r="O18" i="34"/>
  <c r="O19" i="34"/>
  <c r="N12" i="34"/>
  <c r="N13" i="34"/>
  <c r="N14" i="34"/>
  <c r="N15" i="34"/>
  <c r="N16" i="34"/>
  <c r="N17" i="34"/>
  <c r="N18" i="34"/>
  <c r="N19" i="34"/>
  <c r="L12" i="34"/>
  <c r="L13" i="34"/>
  <c r="L14" i="34"/>
  <c r="L15" i="34"/>
  <c r="L16" i="34"/>
  <c r="L17" i="34"/>
  <c r="L18" i="34"/>
  <c r="L19" i="34"/>
  <c r="J12" i="34"/>
  <c r="J13" i="34"/>
  <c r="J14" i="34"/>
  <c r="J15" i="34"/>
  <c r="J16" i="34"/>
  <c r="J17" i="34"/>
  <c r="J18" i="34"/>
  <c r="J19" i="34"/>
  <c r="B6" i="34"/>
  <c r="C5" i="34"/>
  <c r="O11" i="34"/>
  <c r="N11" i="34"/>
  <c r="L11" i="34"/>
  <c r="J11" i="34"/>
  <c r="B3" i="34"/>
  <c r="E2" i="34"/>
  <c r="B2" i="34"/>
  <c r="E1" i="34"/>
  <c r="K12" i="33"/>
  <c r="K13" i="33"/>
  <c r="K14" i="33"/>
  <c r="K15" i="33"/>
  <c r="K16" i="33"/>
  <c r="K17" i="33"/>
  <c r="K18" i="33"/>
  <c r="K19" i="33"/>
  <c r="K20" i="33"/>
  <c r="K21" i="33"/>
  <c r="K22" i="33"/>
  <c r="K23" i="33"/>
  <c r="J12" i="33"/>
  <c r="J13" i="33"/>
  <c r="J14" i="33"/>
  <c r="J15" i="33"/>
  <c r="J16" i="33"/>
  <c r="J17" i="33"/>
  <c r="J18" i="33"/>
  <c r="J19" i="33"/>
  <c r="J20" i="33"/>
  <c r="J21" i="33"/>
  <c r="J22" i="33"/>
  <c r="J23" i="33"/>
  <c r="K11" i="33"/>
  <c r="B6" i="33"/>
  <c r="C5" i="33"/>
  <c r="J11" i="33"/>
  <c r="J24" i="33" s="1"/>
  <c r="B3" i="33"/>
  <c r="E2" i="33"/>
  <c r="B2" i="33"/>
  <c r="E1" i="33"/>
  <c r="L28" i="32"/>
  <c r="J28" i="32"/>
  <c r="M12" i="32"/>
  <c r="M13" i="32"/>
  <c r="M14" i="32"/>
  <c r="M15" i="32"/>
  <c r="M16" i="32"/>
  <c r="M17" i="32"/>
  <c r="M18" i="32"/>
  <c r="M19" i="32"/>
  <c r="M20" i="32"/>
  <c r="M21" i="32"/>
  <c r="M22" i="32"/>
  <c r="M23" i="32"/>
  <c r="M24" i="32"/>
  <c r="M25" i="32"/>
  <c r="M26" i="32"/>
  <c r="M27" i="32"/>
  <c r="L12" i="32"/>
  <c r="L13" i="32"/>
  <c r="L14" i="32"/>
  <c r="L15" i="32"/>
  <c r="L16" i="32"/>
  <c r="L17" i="32"/>
  <c r="L18" i="32"/>
  <c r="L19" i="32"/>
  <c r="L20" i="32"/>
  <c r="L21" i="32"/>
  <c r="L22" i="32"/>
  <c r="L23" i="32"/>
  <c r="L24" i="32"/>
  <c r="L25" i="32"/>
  <c r="L26" i="32"/>
  <c r="L27" i="32"/>
  <c r="J12" i="32"/>
  <c r="J13" i="32"/>
  <c r="J14" i="32"/>
  <c r="J15" i="32"/>
  <c r="J16" i="32"/>
  <c r="J17" i="32"/>
  <c r="J18" i="32"/>
  <c r="J19" i="32"/>
  <c r="J20" i="32"/>
  <c r="J21" i="32"/>
  <c r="J22" i="32"/>
  <c r="J23" i="32"/>
  <c r="J24" i="32"/>
  <c r="J25" i="32"/>
  <c r="J26" i="32"/>
  <c r="J27" i="32"/>
  <c r="M11" i="32"/>
  <c r="B6" i="32"/>
  <c r="C5" i="32"/>
  <c r="L11" i="32"/>
  <c r="J11" i="32"/>
  <c r="B3" i="32"/>
  <c r="E2" i="32"/>
  <c r="B2" i="32"/>
  <c r="E1" i="32"/>
  <c r="J58" i="31" l="1"/>
  <c r="K43" i="31"/>
  <c r="K44" i="31"/>
  <c r="K45" i="31"/>
  <c r="K46" i="31"/>
  <c r="K47" i="31"/>
  <c r="K48" i="31"/>
  <c r="K49" i="31"/>
  <c r="K50" i="31"/>
  <c r="K51" i="31"/>
  <c r="K52" i="31"/>
  <c r="K53" i="31"/>
  <c r="K54" i="31"/>
  <c r="K55" i="31"/>
  <c r="K56" i="31"/>
  <c r="K57" i="31"/>
  <c r="K42" i="31"/>
  <c r="J43" i="31"/>
  <c r="J44" i="31"/>
  <c r="J45" i="31"/>
  <c r="J46" i="31"/>
  <c r="J47" i="31"/>
  <c r="J48" i="31"/>
  <c r="J49" i="31"/>
  <c r="J50" i="31"/>
  <c r="J51" i="31"/>
  <c r="J52" i="31"/>
  <c r="J53" i="31"/>
  <c r="J54" i="31"/>
  <c r="J55" i="31"/>
  <c r="J56" i="31"/>
  <c r="J57" i="31"/>
  <c r="J42" i="31"/>
  <c r="J36" i="31"/>
  <c r="K12" i="31"/>
  <c r="K13" i="31"/>
  <c r="K14" i="31"/>
  <c r="K15" i="31"/>
  <c r="K16" i="31"/>
  <c r="K17" i="31"/>
  <c r="K18" i="31"/>
  <c r="K19" i="31"/>
  <c r="K20" i="31"/>
  <c r="K21" i="31"/>
  <c r="K22" i="31"/>
  <c r="K23" i="31"/>
  <c r="K24" i="31"/>
  <c r="K25" i="31"/>
  <c r="K26" i="31"/>
  <c r="K27" i="31"/>
  <c r="K28" i="31"/>
  <c r="K29" i="31"/>
  <c r="K30" i="31"/>
  <c r="K31" i="31"/>
  <c r="K32" i="31"/>
  <c r="K33" i="31"/>
  <c r="K34" i="31"/>
  <c r="K35" i="31"/>
  <c r="K11" i="31"/>
  <c r="J12" i="31"/>
  <c r="J13" i="31"/>
  <c r="J14" i="31"/>
  <c r="J15" i="31"/>
  <c r="J16" i="31"/>
  <c r="J17" i="31"/>
  <c r="J18" i="31"/>
  <c r="J19" i="31"/>
  <c r="J20" i="31"/>
  <c r="J21" i="31"/>
  <c r="J22" i="31"/>
  <c r="J23" i="31"/>
  <c r="J24" i="31"/>
  <c r="J25" i="31"/>
  <c r="J26" i="31"/>
  <c r="J27" i="31"/>
  <c r="J28" i="31"/>
  <c r="J29" i="31"/>
  <c r="J30" i="31"/>
  <c r="J31" i="31"/>
  <c r="J32" i="31"/>
  <c r="J33" i="31"/>
  <c r="J34" i="31"/>
  <c r="J35" i="31"/>
  <c r="J11" i="31"/>
  <c r="B6" i="31"/>
  <c r="C5" i="31"/>
  <c r="B3" i="31"/>
  <c r="E2" i="31"/>
  <c r="B2" i="31"/>
  <c r="E1" i="31"/>
  <c r="T55" i="30"/>
  <c r="R55" i="30"/>
  <c r="P55" i="30"/>
  <c r="N55" i="30"/>
  <c r="L55" i="30"/>
  <c r="J55" i="30"/>
  <c r="U52" i="30"/>
  <c r="U53" i="30"/>
  <c r="U54" i="30"/>
  <c r="U51" i="30"/>
  <c r="T54" i="30"/>
  <c r="T53" i="30"/>
  <c r="T52" i="30"/>
  <c r="T51" i="30"/>
  <c r="R54" i="30"/>
  <c r="R53" i="30"/>
  <c r="R52" i="30"/>
  <c r="R51" i="30"/>
  <c r="P54" i="30"/>
  <c r="P53" i="30"/>
  <c r="P52" i="30"/>
  <c r="P51" i="30"/>
  <c r="N54" i="30"/>
  <c r="N53" i="30"/>
  <c r="N52" i="30"/>
  <c r="N51" i="30"/>
  <c r="L54" i="30"/>
  <c r="L53" i="30"/>
  <c r="L52" i="30"/>
  <c r="L51" i="30"/>
  <c r="J52" i="30"/>
  <c r="J53" i="30"/>
  <c r="J54" i="30"/>
  <c r="J51" i="30"/>
  <c r="T45" i="30"/>
  <c r="R45" i="30"/>
  <c r="P45" i="30"/>
  <c r="N45" i="30"/>
  <c r="L45" i="30"/>
  <c r="J45" i="30"/>
  <c r="U12" i="30"/>
  <c r="U13" i="30"/>
  <c r="U14" i="30"/>
  <c r="U15" i="30"/>
  <c r="U16" i="30"/>
  <c r="U17" i="30"/>
  <c r="U18" i="30"/>
  <c r="U19" i="30"/>
  <c r="U20" i="30"/>
  <c r="U21" i="30"/>
  <c r="U22" i="30"/>
  <c r="U23" i="30"/>
  <c r="U24" i="30"/>
  <c r="U25" i="30"/>
  <c r="U26" i="30"/>
  <c r="U27" i="30"/>
  <c r="U28" i="30"/>
  <c r="U29" i="30"/>
  <c r="U30" i="30"/>
  <c r="U31" i="30"/>
  <c r="U32" i="30"/>
  <c r="U33" i="30"/>
  <c r="U34" i="30"/>
  <c r="U35" i="30"/>
  <c r="U36" i="30"/>
  <c r="U37" i="30"/>
  <c r="U38" i="30"/>
  <c r="U39" i="30"/>
  <c r="U40" i="30"/>
  <c r="U41" i="30"/>
  <c r="U42" i="30"/>
  <c r="U43" i="30"/>
  <c r="U44" i="30"/>
  <c r="T12" i="30"/>
  <c r="T13" i="30"/>
  <c r="T14" i="30"/>
  <c r="T15" i="30"/>
  <c r="T16" i="30"/>
  <c r="T17" i="30"/>
  <c r="T18" i="30"/>
  <c r="T19" i="30"/>
  <c r="T20" i="30"/>
  <c r="T21" i="30"/>
  <c r="T22" i="30"/>
  <c r="T23" i="30"/>
  <c r="T24" i="30"/>
  <c r="T25" i="30"/>
  <c r="T26" i="30"/>
  <c r="T27" i="30"/>
  <c r="T28" i="30"/>
  <c r="T29" i="30"/>
  <c r="T30" i="30"/>
  <c r="T31" i="30"/>
  <c r="T32" i="30"/>
  <c r="T33" i="30"/>
  <c r="T34" i="30"/>
  <c r="T35" i="30"/>
  <c r="T36" i="30"/>
  <c r="T37" i="30"/>
  <c r="T38" i="30"/>
  <c r="T39" i="30"/>
  <c r="T40" i="30"/>
  <c r="T41" i="30"/>
  <c r="T42" i="30"/>
  <c r="T43" i="30"/>
  <c r="T44" i="30"/>
  <c r="T11" i="30"/>
  <c r="R12" i="30"/>
  <c r="R13" i="30"/>
  <c r="R14" i="30"/>
  <c r="R15" i="30"/>
  <c r="R16" i="30"/>
  <c r="R17" i="30"/>
  <c r="R18" i="30"/>
  <c r="R19" i="30"/>
  <c r="R20" i="30"/>
  <c r="R21" i="30"/>
  <c r="R22" i="30"/>
  <c r="R23" i="30"/>
  <c r="R24" i="30"/>
  <c r="R25" i="30"/>
  <c r="R26" i="30"/>
  <c r="R27" i="30"/>
  <c r="R28" i="30"/>
  <c r="R29" i="30"/>
  <c r="R30" i="30"/>
  <c r="R31" i="30"/>
  <c r="R32" i="30"/>
  <c r="R33" i="30"/>
  <c r="R34" i="30"/>
  <c r="R35" i="30"/>
  <c r="R36" i="30"/>
  <c r="R37" i="30"/>
  <c r="R38" i="30"/>
  <c r="R39" i="30"/>
  <c r="R40" i="30"/>
  <c r="R41" i="30"/>
  <c r="R42" i="30"/>
  <c r="R43" i="30"/>
  <c r="R44" i="30"/>
  <c r="R11" i="30"/>
  <c r="P12" i="30"/>
  <c r="P13" i="30"/>
  <c r="P14" i="30"/>
  <c r="P15" i="30"/>
  <c r="P16" i="30"/>
  <c r="P17" i="30"/>
  <c r="P18" i="30"/>
  <c r="P19" i="30"/>
  <c r="P20" i="30"/>
  <c r="P21" i="30"/>
  <c r="P22" i="30"/>
  <c r="P23" i="30"/>
  <c r="P24" i="30"/>
  <c r="P25" i="30"/>
  <c r="P26" i="30"/>
  <c r="P27" i="30"/>
  <c r="P28" i="30"/>
  <c r="P29" i="30"/>
  <c r="P30" i="30"/>
  <c r="P31" i="30"/>
  <c r="P32" i="30"/>
  <c r="P33" i="30"/>
  <c r="P34" i="30"/>
  <c r="P35" i="30"/>
  <c r="P36" i="30"/>
  <c r="P37" i="30"/>
  <c r="P38" i="30"/>
  <c r="P39" i="30"/>
  <c r="P40" i="30"/>
  <c r="P41" i="30"/>
  <c r="P42" i="30"/>
  <c r="P43" i="30"/>
  <c r="P44" i="30"/>
  <c r="P11" i="30"/>
  <c r="N12" i="30"/>
  <c r="N13" i="30"/>
  <c r="N14" i="30"/>
  <c r="N15" i="30"/>
  <c r="N16" i="30"/>
  <c r="N17" i="30"/>
  <c r="N18" i="30"/>
  <c r="N19" i="30"/>
  <c r="N20" i="30"/>
  <c r="N21" i="30"/>
  <c r="N22" i="30"/>
  <c r="N23" i="30"/>
  <c r="N24" i="30"/>
  <c r="N25" i="30"/>
  <c r="N26" i="30"/>
  <c r="N27" i="30"/>
  <c r="N28" i="30"/>
  <c r="N29" i="30"/>
  <c r="N30" i="30"/>
  <c r="N31" i="30"/>
  <c r="N32" i="30"/>
  <c r="N33" i="30"/>
  <c r="N34" i="30"/>
  <c r="N35" i="30"/>
  <c r="N36" i="30"/>
  <c r="N37" i="30"/>
  <c r="N38" i="30"/>
  <c r="N39" i="30"/>
  <c r="N40" i="30"/>
  <c r="N41" i="30"/>
  <c r="N42" i="30"/>
  <c r="N43" i="30"/>
  <c r="N44" i="30"/>
  <c r="N11" i="30"/>
  <c r="L12" i="30"/>
  <c r="L13" i="30"/>
  <c r="L14" i="30"/>
  <c r="L15" i="30"/>
  <c r="L16" i="30"/>
  <c r="L17" i="30"/>
  <c r="L18" i="30"/>
  <c r="L19" i="30"/>
  <c r="L20" i="30"/>
  <c r="L21" i="30"/>
  <c r="L22" i="30"/>
  <c r="L23" i="30"/>
  <c r="L24" i="30"/>
  <c r="L25" i="30"/>
  <c r="L26" i="30"/>
  <c r="L27" i="30"/>
  <c r="L28" i="30"/>
  <c r="L29" i="30"/>
  <c r="L30" i="30"/>
  <c r="L31" i="30"/>
  <c r="L32" i="30"/>
  <c r="L33" i="30"/>
  <c r="L34" i="30"/>
  <c r="L35" i="30"/>
  <c r="L36" i="30"/>
  <c r="L37" i="30"/>
  <c r="L38" i="30"/>
  <c r="L39" i="30"/>
  <c r="L40" i="30"/>
  <c r="L41" i="30"/>
  <c r="L42" i="30"/>
  <c r="L43" i="30"/>
  <c r="L44" i="30"/>
  <c r="L11" i="30"/>
  <c r="J12" i="30"/>
  <c r="J13" i="30"/>
  <c r="J14" i="30"/>
  <c r="J15" i="30"/>
  <c r="J16" i="30"/>
  <c r="J17" i="30"/>
  <c r="J18" i="30"/>
  <c r="J19" i="30"/>
  <c r="J20" i="30"/>
  <c r="J21" i="30"/>
  <c r="J22" i="30"/>
  <c r="J23" i="30"/>
  <c r="J24" i="30"/>
  <c r="J25" i="30"/>
  <c r="J26" i="30"/>
  <c r="J27" i="30"/>
  <c r="J28" i="30"/>
  <c r="J29" i="30"/>
  <c r="J30" i="30"/>
  <c r="J31" i="30"/>
  <c r="J32" i="30"/>
  <c r="J33" i="30"/>
  <c r="J34" i="30"/>
  <c r="J35" i="30"/>
  <c r="J36" i="30"/>
  <c r="J37" i="30"/>
  <c r="J38" i="30"/>
  <c r="J39" i="30"/>
  <c r="J40" i="30"/>
  <c r="J41" i="30"/>
  <c r="J42" i="30"/>
  <c r="J43" i="30"/>
  <c r="J44" i="30"/>
  <c r="J11" i="30"/>
  <c r="U11" i="30"/>
  <c r="B6" i="30" l="1"/>
  <c r="C5" i="30"/>
  <c r="B3" i="30"/>
  <c r="E2" i="30"/>
  <c r="B2" i="30"/>
  <c r="E1" i="30"/>
  <c r="K12" i="29" l="1"/>
  <c r="K13" i="29"/>
  <c r="K14" i="29"/>
  <c r="K15" i="29"/>
  <c r="K16" i="29"/>
  <c r="K17" i="29"/>
  <c r="K18" i="29"/>
  <c r="K19" i="29"/>
  <c r="K20" i="29"/>
  <c r="K21" i="29"/>
  <c r="K22" i="29"/>
  <c r="K23" i="29"/>
  <c r="K24" i="29"/>
  <c r="K25" i="29"/>
  <c r="K26" i="29"/>
  <c r="K27" i="29"/>
  <c r="K28" i="29"/>
  <c r="K29" i="29"/>
  <c r="K30" i="29"/>
  <c r="K31" i="29"/>
  <c r="K32" i="29"/>
  <c r="K33" i="29"/>
  <c r="K34" i="29"/>
  <c r="K35" i="29"/>
  <c r="K36" i="29"/>
  <c r="K37" i="29"/>
  <c r="K11" i="29"/>
  <c r="J12" i="29"/>
  <c r="J13" i="29"/>
  <c r="J14" i="29"/>
  <c r="J15" i="29"/>
  <c r="J16" i="29"/>
  <c r="J17" i="29"/>
  <c r="J18" i="29"/>
  <c r="J19" i="29"/>
  <c r="J20" i="29"/>
  <c r="J21" i="29"/>
  <c r="J22" i="29"/>
  <c r="J23" i="29"/>
  <c r="J24" i="29"/>
  <c r="J25" i="29"/>
  <c r="J26" i="29"/>
  <c r="J27" i="29"/>
  <c r="J28" i="29"/>
  <c r="J29" i="29"/>
  <c r="J30" i="29"/>
  <c r="J31" i="29"/>
  <c r="J32" i="29"/>
  <c r="J33" i="29"/>
  <c r="J34" i="29"/>
  <c r="J35" i="29"/>
  <c r="J36" i="29"/>
  <c r="J37" i="29"/>
  <c r="J11" i="29"/>
  <c r="B6" i="29"/>
  <c r="C5" i="29"/>
  <c r="B3" i="29"/>
  <c r="E2" i="29"/>
  <c r="B2" i="29"/>
  <c r="E1" i="29"/>
  <c r="J38" i="29" l="1"/>
  <c r="B6" i="3"/>
  <c r="C5" i="3"/>
  <c r="N11" i="3"/>
  <c r="L11" i="3"/>
  <c r="J11" i="3"/>
  <c r="O11" i="3"/>
  <c r="B7" i="1"/>
  <c r="C7" i="1"/>
  <c r="B8" i="1"/>
  <c r="C8" i="1"/>
  <c r="B6" i="1"/>
  <c r="C6" i="1"/>
  <c r="B9" i="1"/>
  <c r="C9" i="1"/>
  <c r="B10" i="1"/>
  <c r="C10" i="1"/>
  <c r="B11" i="1"/>
  <c r="C11" i="1"/>
  <c r="B12" i="1"/>
  <c r="C12" i="1"/>
  <c r="B5" i="1"/>
  <c r="C5" i="1"/>
  <c r="B13" i="1"/>
  <c r="C13" i="1"/>
  <c r="B2" i="1"/>
  <c r="C2" i="1"/>
  <c r="B4" i="1"/>
  <c r="C4" i="1"/>
  <c r="B14" i="1"/>
  <c r="C14" i="1"/>
  <c r="E2" i="3"/>
  <c r="E1" i="3"/>
  <c r="B3" i="3"/>
  <c r="B2" i="3"/>
  <c r="C3" i="1" l="1"/>
  <c r="B3" i="1"/>
</calcChain>
</file>

<file path=xl/sharedStrings.xml><?xml version="1.0" encoding="utf-8"?>
<sst xmlns="http://schemas.openxmlformats.org/spreadsheetml/2006/main" count="2555" uniqueCount="1117">
  <si>
    <t>ID</t>
  </si>
  <si>
    <t>0A9</t>
  </si>
  <si>
    <t>Elizabethton</t>
  </si>
  <si>
    <t>TAD#</t>
  </si>
  <si>
    <t>City</t>
  </si>
  <si>
    <t>Airport</t>
  </si>
  <si>
    <t>Project Description</t>
  </si>
  <si>
    <t>Sheet</t>
  </si>
  <si>
    <t>County</t>
  </si>
  <si>
    <t>G. Div.</t>
  </si>
  <si>
    <t>0A3</t>
  </si>
  <si>
    <t>MEM</t>
  </si>
  <si>
    <t>0A4</t>
  </si>
  <si>
    <t>0M2</t>
  </si>
  <si>
    <t>0M3</t>
  </si>
  <si>
    <t>0M4</t>
  </si>
  <si>
    <t>0M5</t>
  </si>
  <si>
    <t>1A0</t>
  </si>
  <si>
    <t>1A3</t>
  </si>
  <si>
    <t>1A7</t>
  </si>
  <si>
    <t>1M5</t>
  </si>
  <si>
    <t>2A0</t>
  </si>
  <si>
    <t>2A1</t>
  </si>
  <si>
    <t>2M2</t>
  </si>
  <si>
    <t>2M8</t>
  </si>
  <si>
    <t>3A2</t>
  </si>
  <si>
    <t>3M7</t>
  </si>
  <si>
    <t>50M</t>
  </si>
  <si>
    <t>54M</t>
  </si>
  <si>
    <t>6A4</t>
  </si>
  <si>
    <t>8A3</t>
  </si>
  <si>
    <t>92A</t>
  </si>
  <si>
    <t>APT</t>
  </si>
  <si>
    <t>BGF</t>
  </si>
  <si>
    <t>BNA</t>
  </si>
  <si>
    <t>CHA</t>
  </si>
  <si>
    <t>CKV</t>
  </si>
  <si>
    <t>CSV</t>
  </si>
  <si>
    <t>DKX</t>
  </si>
  <si>
    <t>DYR</t>
  </si>
  <si>
    <t>FGU</t>
  </si>
  <si>
    <t>FYE</t>
  </si>
  <si>
    <t>FYM</t>
  </si>
  <si>
    <t>GCY</t>
  </si>
  <si>
    <t>GHM</t>
  </si>
  <si>
    <t>GKT</t>
  </si>
  <si>
    <t>GZS</t>
  </si>
  <si>
    <t>HZD</t>
  </si>
  <si>
    <t>JAU</t>
  </si>
  <si>
    <t>JWN</t>
  </si>
  <si>
    <t>LUG</t>
  </si>
  <si>
    <t>M01</t>
  </si>
  <si>
    <t>M02</t>
  </si>
  <si>
    <t>M04</t>
  </si>
  <si>
    <t>M08</t>
  </si>
  <si>
    <t>M15</t>
  </si>
  <si>
    <t>M29</t>
  </si>
  <si>
    <t>M31</t>
  </si>
  <si>
    <t>M53</t>
  </si>
  <si>
    <t>M54</t>
  </si>
  <si>
    <t>M91</t>
  </si>
  <si>
    <t>M93</t>
  </si>
  <si>
    <t>MBT</t>
  </si>
  <si>
    <t>MKL</t>
  </si>
  <si>
    <t>MMI</t>
  </si>
  <si>
    <t>MNV</t>
  </si>
  <si>
    <t>MOR</t>
  </si>
  <si>
    <t>MQY</t>
  </si>
  <si>
    <t>MRC</t>
  </si>
  <si>
    <t>NQA</t>
  </si>
  <si>
    <t>PHT</t>
  </si>
  <si>
    <t>PVE</t>
  </si>
  <si>
    <t>RKW</t>
  </si>
  <si>
    <t>RNC</t>
  </si>
  <si>
    <t>RVN</t>
  </si>
  <si>
    <t>RZR</t>
  </si>
  <si>
    <t>SCX</t>
  </si>
  <si>
    <t>SNH</t>
  </si>
  <si>
    <t>SRB</t>
  </si>
  <si>
    <t>SYI</t>
  </si>
  <si>
    <t>SZY</t>
  </si>
  <si>
    <t>TGC</t>
  </si>
  <si>
    <t>THA</t>
  </si>
  <si>
    <t>TRI</t>
  </si>
  <si>
    <t>TYS</t>
  </si>
  <si>
    <t>UCY</t>
  </si>
  <si>
    <t>UOS</t>
  </si>
  <si>
    <t>Middle</t>
  </si>
  <si>
    <t>East</t>
  </si>
  <si>
    <t>West</t>
  </si>
  <si>
    <t>XNX</t>
  </si>
  <si>
    <t>Dekalb</t>
  </si>
  <si>
    <t>Smithville</t>
  </si>
  <si>
    <t>Smithville Municipal</t>
  </si>
  <si>
    <t>Washington</t>
  </si>
  <si>
    <t>Johnson City</t>
  </si>
  <si>
    <t>Carter</t>
  </si>
  <si>
    <t>Elizabethton Municipal</t>
  </si>
  <si>
    <t>Lake</t>
  </si>
  <si>
    <t>Tiptonville</t>
  </si>
  <si>
    <t>Reelfoot Lake</t>
  </si>
  <si>
    <t>Lewis</t>
  </si>
  <si>
    <t>Hohenwald</t>
  </si>
  <si>
    <t>John A. Baker Field</t>
  </si>
  <si>
    <t>Benton</t>
  </si>
  <si>
    <t>Camden</t>
  </si>
  <si>
    <t>Benton County</t>
  </si>
  <si>
    <t>Humphreys</t>
  </si>
  <si>
    <t>Waverly</t>
  </si>
  <si>
    <t>Humphreys County</t>
  </si>
  <si>
    <t>Hamilton</t>
  </si>
  <si>
    <t>Chattanooga</t>
  </si>
  <si>
    <t>Dallas Bay Skypark</t>
  </si>
  <si>
    <t>Polk</t>
  </si>
  <si>
    <t>Copperhill</t>
  </si>
  <si>
    <t>Martin Campbell Field</t>
  </si>
  <si>
    <t>Jackson</t>
  </si>
  <si>
    <t>Gainesboro</t>
  </si>
  <si>
    <t>Jackson County</t>
  </si>
  <si>
    <t>Sumner</t>
  </si>
  <si>
    <t>Portland</t>
  </si>
  <si>
    <t>Portland Municipal</t>
  </si>
  <si>
    <t>Rhea</t>
  </si>
  <si>
    <t>Dayton</t>
  </si>
  <si>
    <t>Mark Anton Airport</t>
  </si>
  <si>
    <t>Fentress</t>
  </si>
  <si>
    <t>Jamestown</t>
  </si>
  <si>
    <t>Jamestown Municipal</t>
  </si>
  <si>
    <t>Lawrence</t>
  </si>
  <si>
    <t>Lawrenceburg</t>
  </si>
  <si>
    <t>Lawrenceburg-Lawrence County</t>
  </si>
  <si>
    <t>Shelby</t>
  </si>
  <si>
    <t>Millington</t>
  </si>
  <si>
    <t>Charles W. Baker</t>
  </si>
  <si>
    <t>Claiborne</t>
  </si>
  <si>
    <t>Tazewell</t>
  </si>
  <si>
    <t>New Tazewell Municipal</t>
  </si>
  <si>
    <t>Macon</t>
  </si>
  <si>
    <t>Lafayette</t>
  </si>
  <si>
    <t>Lafayette Municipal</t>
  </si>
  <si>
    <t>Bedford</t>
  </si>
  <si>
    <t>Eagleville</t>
  </si>
  <si>
    <t>Puckett</t>
  </si>
  <si>
    <t>Fayette</t>
  </si>
  <si>
    <t>Rossville</t>
  </si>
  <si>
    <t>Wolf River</t>
  </si>
  <si>
    <t>Johnson</t>
  </si>
  <si>
    <t>Mountain City</t>
  </si>
  <si>
    <t>Johnson County</t>
  </si>
  <si>
    <t>Overton</t>
  </si>
  <si>
    <t>Livingston</t>
  </si>
  <si>
    <t>Livingston Municipal</t>
  </si>
  <si>
    <t>Chilhowee Gliderport</t>
  </si>
  <si>
    <t>Marion</t>
  </si>
  <si>
    <t>Jasper</t>
  </si>
  <si>
    <t>Marion County-Brown Field</t>
  </si>
  <si>
    <t>Franklin</t>
  </si>
  <si>
    <t>Winchester</t>
  </si>
  <si>
    <t>Winchester Municipal</t>
  </si>
  <si>
    <t>Davidson</t>
  </si>
  <si>
    <t>Nashville</t>
  </si>
  <si>
    <t>Nashville International</t>
  </si>
  <si>
    <t>Lovell Field</t>
  </si>
  <si>
    <t>Montgomery</t>
  </si>
  <si>
    <t>Clarksville</t>
  </si>
  <si>
    <t>Outlaw Field</t>
  </si>
  <si>
    <t>Cumberland</t>
  </si>
  <si>
    <t>Crossville</t>
  </si>
  <si>
    <t>Crossville Memorial-Whitson Field</t>
  </si>
  <si>
    <t>Knox</t>
  </si>
  <si>
    <t>Knoxville</t>
  </si>
  <si>
    <t>Knoxville Downtown Island</t>
  </si>
  <si>
    <t>Dyer</t>
  </si>
  <si>
    <t>Dyersburg</t>
  </si>
  <si>
    <t>Dyersburg Regional Airport</t>
  </si>
  <si>
    <t>Collegedale</t>
  </si>
  <si>
    <t>Collegedale Municipal</t>
  </si>
  <si>
    <t>Somerville</t>
  </si>
  <si>
    <t>Fayette County</t>
  </si>
  <si>
    <t>Lincoln</t>
  </si>
  <si>
    <t>Fayetteville</t>
  </si>
  <si>
    <t>Fayetteville Municipal</t>
  </si>
  <si>
    <t>Greene</t>
  </si>
  <si>
    <t>Greeneville</t>
  </si>
  <si>
    <t>Greeneville-Greene County Municipal</t>
  </si>
  <si>
    <t>Hickman</t>
  </si>
  <si>
    <t>Centerville</t>
  </si>
  <si>
    <t>Centerville Municipal</t>
  </si>
  <si>
    <t>Sevier</t>
  </si>
  <si>
    <t>Sevierville</t>
  </si>
  <si>
    <t>Gatlinburg-Pigeon Forge</t>
  </si>
  <si>
    <t>Giles</t>
  </si>
  <si>
    <t>Pulaski</t>
  </si>
  <si>
    <t>Abernathy Field</t>
  </si>
  <si>
    <t>Carroll</t>
  </si>
  <si>
    <t>Huntingdon</t>
  </si>
  <si>
    <t>Carroll County</t>
  </si>
  <si>
    <t>Campbell</t>
  </si>
  <si>
    <t>Jacksboro</t>
  </si>
  <si>
    <t>Campbell County</t>
  </si>
  <si>
    <t>John C. Tune</t>
  </si>
  <si>
    <t>Marshall</t>
  </si>
  <si>
    <t>Lewisburg</t>
  </si>
  <si>
    <t>Ellington</t>
  </si>
  <si>
    <t>Memphis</t>
  </si>
  <si>
    <t>General Dewitt Spain</t>
  </si>
  <si>
    <t>Dickson</t>
  </si>
  <si>
    <t>Dickson Municipal</t>
  </si>
  <si>
    <t>Tipton</t>
  </si>
  <si>
    <t>Covington</t>
  </si>
  <si>
    <t>Covington Municipal</t>
  </si>
  <si>
    <t>Hardeman</t>
  </si>
  <si>
    <t>Bolivar</t>
  </si>
  <si>
    <t>William L. Whitehurst Field</t>
  </si>
  <si>
    <t>Perry</t>
  </si>
  <si>
    <t>Linden</t>
  </si>
  <si>
    <t>James Tucker Airport</t>
  </si>
  <si>
    <t>Wayne</t>
  </si>
  <si>
    <t>Clifton</t>
  </si>
  <si>
    <t>Hassell Field</t>
  </si>
  <si>
    <t>Lauderdale</t>
  </si>
  <si>
    <t>Halls</t>
  </si>
  <si>
    <t>Arnold Field</t>
  </si>
  <si>
    <t>Gibson</t>
  </si>
  <si>
    <t>Humboldt</t>
  </si>
  <si>
    <t>Humboldt Municipal</t>
  </si>
  <si>
    <t>Wilson</t>
  </si>
  <si>
    <t>Lebanon</t>
  </si>
  <si>
    <t>Lebanon Municipal</t>
  </si>
  <si>
    <t>Robertson</t>
  </si>
  <si>
    <t>Springfield</t>
  </si>
  <si>
    <t>Springfield-Robertson County</t>
  </si>
  <si>
    <t>Houston</t>
  </si>
  <si>
    <t>Mckinnon</t>
  </si>
  <si>
    <t>Houston County</t>
  </si>
  <si>
    <t>Rutherford</t>
  </si>
  <si>
    <t>Murfreesboro</t>
  </si>
  <si>
    <t>Murfreesboro Municipal</t>
  </si>
  <si>
    <t>Memphis International</t>
  </si>
  <si>
    <t>Madison</t>
  </si>
  <si>
    <t>Mcminn</t>
  </si>
  <si>
    <t>Athens</t>
  </si>
  <si>
    <t>Mcminn County</t>
  </si>
  <si>
    <t>Monroe</t>
  </si>
  <si>
    <t>Madisonville</t>
  </si>
  <si>
    <t>Monroe County</t>
  </si>
  <si>
    <t>Hamblen</t>
  </si>
  <si>
    <t>Morristown</t>
  </si>
  <si>
    <t>Moore-Murrell Field</t>
  </si>
  <si>
    <t>Smyrna</t>
  </si>
  <si>
    <t>Smyrna Airport</t>
  </si>
  <si>
    <t>Maury</t>
  </si>
  <si>
    <t>Columbia/Mount Pleasant</t>
  </si>
  <si>
    <t>Maury County</t>
  </si>
  <si>
    <t>Millington Regional Jetport</t>
  </si>
  <si>
    <t>Henry</t>
  </si>
  <si>
    <t>Paris</t>
  </si>
  <si>
    <t>Henry County</t>
  </si>
  <si>
    <t>Henderson</t>
  </si>
  <si>
    <t>Lexington-Parsons</t>
  </si>
  <si>
    <t>Beech River Regional</t>
  </si>
  <si>
    <t>Morgan</t>
  </si>
  <si>
    <t>Rockwood</t>
  </si>
  <si>
    <t>Rockwood Municipal</t>
  </si>
  <si>
    <t>Warren</t>
  </si>
  <si>
    <t>Mcminnville</t>
  </si>
  <si>
    <t>Warren County Memorial</t>
  </si>
  <si>
    <t>Hawkins</t>
  </si>
  <si>
    <t>Rogersville</t>
  </si>
  <si>
    <t>Hawkins County</t>
  </si>
  <si>
    <t>Bradley</t>
  </si>
  <si>
    <t>Cleveland</t>
  </si>
  <si>
    <t>Cleveland Regional Jetport</t>
  </si>
  <si>
    <t>Scott</t>
  </si>
  <si>
    <t>Oneida</t>
  </si>
  <si>
    <t>Scott Municipal</t>
  </si>
  <si>
    <t>Hardin</t>
  </si>
  <si>
    <t>Savannah</t>
  </si>
  <si>
    <t>Savannah-Hardin County</t>
  </si>
  <si>
    <t>White</t>
  </si>
  <si>
    <t>Sparta</t>
  </si>
  <si>
    <t>Upper Cumberland Regional</t>
  </si>
  <si>
    <t>Shelbyville</t>
  </si>
  <si>
    <t>Bomar Field-Shelbyville Municipal</t>
  </si>
  <si>
    <t>Mcnairy</t>
  </si>
  <si>
    <t>Selmer</t>
  </si>
  <si>
    <t>Robert Sibley</t>
  </si>
  <si>
    <t>Trenton</t>
  </si>
  <si>
    <t>Gibson County</t>
  </si>
  <si>
    <t>Coffee</t>
  </si>
  <si>
    <t>Tullahoma</t>
  </si>
  <si>
    <t>Tullahoma Regional/Wm Northern Field</t>
  </si>
  <si>
    <t>Sullivan</t>
  </si>
  <si>
    <t>Bristol/Johnson/Kingsport</t>
  </si>
  <si>
    <t>Tri-Cities Regional</t>
  </si>
  <si>
    <t>Blount</t>
  </si>
  <si>
    <t>Mcghee Tyson</t>
  </si>
  <si>
    <t>Obion</t>
  </si>
  <si>
    <t>Union City</t>
  </si>
  <si>
    <t>Everett-Stewart Regional</t>
  </si>
  <si>
    <t>Sewanee</t>
  </si>
  <si>
    <t>Franklin County</t>
  </si>
  <si>
    <t>Gallatin</t>
  </si>
  <si>
    <t>Music City Executive</t>
  </si>
  <si>
    <t>Item No.</t>
  </si>
  <si>
    <t>Description</t>
  </si>
  <si>
    <t>Unit</t>
  </si>
  <si>
    <t>Quantity</t>
  </si>
  <si>
    <t>AC</t>
  </si>
  <si>
    <t>ACRE</t>
  </si>
  <si>
    <t>LF</t>
  </si>
  <si>
    <t>LS</t>
  </si>
  <si>
    <t>Contractor #1</t>
  </si>
  <si>
    <t>Unit Price</t>
  </si>
  <si>
    <t>Total Price</t>
  </si>
  <si>
    <t>Contractor #2</t>
  </si>
  <si>
    <t>Contractor #3</t>
  </si>
  <si>
    <t>Average Unit Cost</t>
  </si>
  <si>
    <t>Bid Date:</t>
  </si>
  <si>
    <t>Project Description:</t>
  </si>
  <si>
    <t>Grand Division:</t>
  </si>
  <si>
    <t>County:</t>
  </si>
  <si>
    <t>Airport:</t>
  </si>
  <si>
    <t>City:</t>
  </si>
  <si>
    <t>ID:</t>
  </si>
  <si>
    <t>TAD #:</t>
  </si>
  <si>
    <t>C-105-1</t>
  </si>
  <si>
    <t>EA</t>
  </si>
  <si>
    <t>LINK</t>
  </si>
  <si>
    <t>G-020-1</t>
  </si>
  <si>
    <t>P-101-1</t>
  </si>
  <si>
    <t>P-101-2</t>
  </si>
  <si>
    <t>P-152-1</t>
  </si>
  <si>
    <t>P-152-2</t>
  </si>
  <si>
    <t>P-152-3</t>
  </si>
  <si>
    <t>P-401-1</t>
  </si>
  <si>
    <t>P-403-1</t>
  </si>
  <si>
    <t>P-603-1</t>
  </si>
  <si>
    <t>P-605-1</t>
  </si>
  <si>
    <t>P-620-1</t>
  </si>
  <si>
    <t>P-620-2</t>
  </si>
  <si>
    <t>P-620-3</t>
  </si>
  <si>
    <t>P-620-4</t>
  </si>
  <si>
    <t>T-904-1</t>
  </si>
  <si>
    <t>T-905-1</t>
  </si>
  <si>
    <t>THD-404-1</t>
  </si>
  <si>
    <t>THD-404-2</t>
  </si>
  <si>
    <t>SY</t>
  </si>
  <si>
    <t>CY</t>
  </si>
  <si>
    <t>TON</t>
  </si>
  <si>
    <t>GAL</t>
  </si>
  <si>
    <t>SF</t>
  </si>
  <si>
    <t>MOBILIZATION</t>
  </si>
  <si>
    <t>L-108-5.1</t>
  </si>
  <si>
    <t>L-108-5.2</t>
  </si>
  <si>
    <t>L-108-5.3</t>
  </si>
  <si>
    <t>L-125-5.1</t>
  </si>
  <si>
    <t>Cleary Construction, Inc.</t>
  </si>
  <si>
    <t>Rogers Group, Inc.</t>
  </si>
  <si>
    <t>SS-120-3.1</t>
  </si>
  <si>
    <t>CONSTRUCTION SAFETY AND SECURITY</t>
  </si>
  <si>
    <t>SS-300-5.1</t>
  </si>
  <si>
    <t>C-100-14.1</t>
  </si>
  <si>
    <t>CONTRACTOR QUALITY CONTROL PROGRAM (CQCP)</t>
  </si>
  <si>
    <t>C-102-5.1</t>
  </si>
  <si>
    <t>TEMPORARY EROSION CONTROL</t>
  </si>
  <si>
    <t>C-105-6.1</t>
  </si>
  <si>
    <t>D-701-5.1</t>
  </si>
  <si>
    <t>P-152-4.1</t>
  </si>
  <si>
    <t>UNCLASSIFIED EXCAVATION</t>
  </si>
  <si>
    <t>P-152-4.2</t>
  </si>
  <si>
    <t>UNSUITABLE EXCAVATION</t>
  </si>
  <si>
    <t>P-620-5.2</t>
  </si>
  <si>
    <t>T-901-5.1</t>
  </si>
  <si>
    <t>SEEDING</t>
  </si>
  <si>
    <t>T-904-5.1</t>
  </si>
  <si>
    <t>SODDING</t>
  </si>
  <si>
    <t>T-905-5.1</t>
  </si>
  <si>
    <t>MULCHING</t>
  </si>
  <si>
    <t>C-105-2</t>
  </si>
  <si>
    <t>C-105-3</t>
  </si>
  <si>
    <t>C-105-4</t>
  </si>
  <si>
    <t>P-620-5.1</t>
  </si>
  <si>
    <t>P-605-5.1</t>
  </si>
  <si>
    <t>McKellar-Sipes Regional</t>
  </si>
  <si>
    <t>L-125-5.3</t>
  </si>
  <si>
    <t>P-209-5.1</t>
  </si>
  <si>
    <t>P-603-5.1</t>
  </si>
  <si>
    <t>P-401-8.1</t>
  </si>
  <si>
    <t>L-110-5.1</t>
  </si>
  <si>
    <t>L-110-5.2</t>
  </si>
  <si>
    <t>P-605-2</t>
  </si>
  <si>
    <t>P-631-1</t>
  </si>
  <si>
    <t>MINOR CRACK REPAIR (TYPE I - III)</t>
  </si>
  <si>
    <t>MINOR CRACK REPAIR (TYPE IV)</t>
  </si>
  <si>
    <t>L-115-5.1</t>
  </si>
  <si>
    <t>P-152-4.3</t>
  </si>
  <si>
    <t>D-752-5.1</t>
  </si>
  <si>
    <t>L-125-5.2</t>
  </si>
  <si>
    <t>P-403-8.1</t>
  </si>
  <si>
    <t>P-602-5.1</t>
  </si>
  <si>
    <t>Runway Rehabilitation</t>
  </si>
  <si>
    <t>AIRFIELD BARRICADES</t>
  </si>
  <si>
    <t>TEMPORARY RUNWAY CLOSURE MARKER</t>
  </si>
  <si>
    <t>SAWCUTTING</t>
  </si>
  <si>
    <t>REMOVAL OF EXISTING 18" PIPE</t>
  </si>
  <si>
    <t>RUNWAY LIGHT HEIGHT ADJUSTMENT</t>
  </si>
  <si>
    <t>EROSION CONTROL - SILT FENCE (INSTALLATION AND REMOVAL)</t>
  </si>
  <si>
    <t>EROSION CONTROL - WATTLE CHECK-DAM (INSTALLATION AND REMOVAL)</t>
  </si>
  <si>
    <t>EROSION CONTROL - CONSTRUCTION ENTRANCE (INSTALLATION AND REMOVAL)</t>
  </si>
  <si>
    <t>TEMPORARY PAVEMENT MARKING, NON-REFLECTIVE WHITE</t>
  </si>
  <si>
    <t>TEMPORARY PAVEMENT MARKING, NON-REFLECTIVE YELLOW</t>
  </si>
  <si>
    <t>PERMANENT PAVEMENT MARKING, REFLECTIVE WHITE</t>
  </si>
  <si>
    <t>PERMANENT PAVEMENT MARKING, REFLECTIVE YELLOW</t>
  </si>
  <si>
    <t>18" REINFORCED CONCRETE PIPE, CLASS III</t>
  </si>
  <si>
    <t>18" PRECAST WINGED HEADWALL</t>
  </si>
  <si>
    <t>TOPSOIL</t>
  </si>
  <si>
    <t>PROCESSING (RECLAIMED MATERIAL) (12" COMPACTED THICKNESS)</t>
  </si>
  <si>
    <t>PORTLAND CEMENT</t>
  </si>
  <si>
    <t>BITUMINOUS MATERIAL FOR TACK COAT (TC)</t>
  </si>
  <si>
    <t>BITUMINOUS MATERIAL (DBST)</t>
  </si>
  <si>
    <t>MINERAL AGGREGATE (DBST)</t>
  </si>
  <si>
    <t>ACS MIX (PG70-22) GRADING D (PLACED IN (2) 2-INCH LIFTS)</t>
  </si>
  <si>
    <t>Pavement Restoration, Inc.</t>
  </si>
  <si>
    <t>TONS</t>
  </si>
  <si>
    <t>TOTAL:</t>
  </si>
  <si>
    <t>South Parallel Taxiway Construction</t>
  </si>
  <si>
    <t>83-555-0117-20</t>
  </si>
  <si>
    <t>LOCKOUT/TAGOUT AND CONSTANT CURRENT REGULATOR CALIBRATION PROCEDURES</t>
  </si>
  <si>
    <t>SS-310-5.1</t>
  </si>
  <si>
    <t>TEMPORARY AIRFIELD LIGHTING</t>
  </si>
  <si>
    <t>18" CLASS III REINFORCED CONCRETE PIPE</t>
  </si>
  <si>
    <t>PRECAST 18" FLARED END SECTION</t>
  </si>
  <si>
    <t>NO. 8 AWG, 5 kV, L-824, TYPE C CABLE, INSTALLED IN TRENCH, DUCT BANK, OR CONDUIT</t>
  </si>
  <si>
    <t>NO. 6 AWG, SOLID, BARE COPPER COUNTERPOISE WIRE, INSTALLED IN TRENCH, ABOVE THE DUCT BANK OR CONDUIT, INCLUDING CONNECTIONS/TERMINATIONS</t>
  </si>
  <si>
    <t>TRENCHING FOR DIRECT-BURIED BARE COUNTERPOISE WIRE, 8" MINIMUM DEPTH</t>
  </si>
  <si>
    <t>CONCRETE ENCASED ELECTRICAL DUCT BANK, 2-WAY 2"C</t>
  </si>
  <si>
    <t>CONCRETE ENCASED ELECTRICAL CONDUIT, 1-WAY 2"C</t>
  </si>
  <si>
    <t>L-110-5.3</t>
  </si>
  <si>
    <t>NON-ENCASED ELECTRICAL CONDUIT, 1-WAY 2"C</t>
  </si>
  <si>
    <t>ELECTRICAL JUNCTION CAN PLAZA, TWO CANS WITH DRAINS AND APPURTENANCES, INSTALLED</t>
  </si>
  <si>
    <t>L-858(L) BASE MOUNTED, 2-MODULE GUIDANCE SIGN, INSTALLED</t>
  </si>
  <si>
    <t>L-858(L) BASE MOUNTED, 3-MODULE GUIDANCE SIGN, INSTALLED</t>
  </si>
  <si>
    <t>L-861T(L) BASE MOUNTED TAXIWAY EDGE LIGHT, INSTALLED</t>
  </si>
  <si>
    <t>L-125-5.4</t>
  </si>
  <si>
    <t>L-858C STAKE MOUNTED, FRANGIBLE, RETROREFLECTIVE, TAXIWAY ENDING MARKER, INSTALLED</t>
  </si>
  <si>
    <t>L-125-5.5</t>
  </si>
  <si>
    <t>L-858(L) BASE MOUNTED, 2-MODULE GUIDANCE SIGN, INSTALLED ON EXISTING BASE</t>
  </si>
  <si>
    <t>ROCK EXCAVATION</t>
  </si>
  <si>
    <t>CRUSHED AGGREGATE BASE COURSE</t>
  </si>
  <si>
    <t>ASPHALT SURFACE COURSE</t>
  </si>
  <si>
    <t>ASPHALT BASE COURSE</t>
  </si>
  <si>
    <t>EMULSIFIED ASPHALT PRIME COAT</t>
  </si>
  <si>
    <t>EMULSIFIED ASPHALT TACK COAT</t>
  </si>
  <si>
    <t>JOINT SEALING FILLER</t>
  </si>
  <si>
    <t>TAXIWAY MARKING - YELLOW WITH REFLECTIVE MEDIA</t>
  </si>
  <si>
    <t>TAXIWAY MARKING - BLACK WITHOUT REFLECTIVE MEDIA</t>
  </si>
  <si>
    <t>SEEDING WITH HYDROMULCH</t>
  </si>
  <si>
    <t>TOPSOIL 4" THICKNESS (OBTAINED OFF THE SITE)</t>
  </si>
  <si>
    <t>Schedule 1 - Base Bid</t>
  </si>
  <si>
    <t>Charles Deweese Construction, Inc.</t>
  </si>
  <si>
    <t>Scotty's Contracting &amp; Stone, LLC</t>
  </si>
  <si>
    <t>RAWSO, LLC</t>
  </si>
  <si>
    <t>Jones Bros. Constructors, LLC</t>
  </si>
  <si>
    <t>Schedule 1 - Add Alternate #1</t>
  </si>
  <si>
    <t>Runway &amp; Apron Asphalt Rehabilitation</t>
  </si>
  <si>
    <t>26-555-0198-20</t>
  </si>
  <si>
    <t>Schedule 1 - 5,002' x 75' Runway Overlay</t>
  </si>
  <si>
    <t>C-100-1</t>
  </si>
  <si>
    <t>CONTRACTOR QC PROGRAM &amp; TESTING</t>
  </si>
  <si>
    <t>STABILIZED CONSTRUCTION EXIT / STAGING
AREA</t>
  </si>
  <si>
    <t>TEMPORARY RUNWAY CLOSURE MARKERS</t>
  </si>
  <si>
    <t>LOW PROFILE BARRICADES</t>
  </si>
  <si>
    <t>CONSTRUCTION STAKING</t>
  </si>
  <si>
    <t>ASPHALT MILLING</t>
  </si>
  <si>
    <t>FULL DEPTH PAVEMENT REMOVAL</t>
  </si>
  <si>
    <t>UNCLASSIFIED EXCAVATION (RSA SOUTH, AREA 7
- PRICE INCLUDES STRIPPING AND REPLACING TOPSOIL WITHIN LIMITS OF DRAINAGE SWALE, 3,000 SF ±)</t>
  </si>
  <si>
    <t>ASPHALT LEVELING COURSE (DEPTH VARIES)</t>
  </si>
  <si>
    <t>ASPHALT SURFACE OVERLAY (2")</t>
  </si>
  <si>
    <t>DBST BITUMINOUS MATERIAL</t>
  </si>
  <si>
    <t>DBST AGGREGATE MATERIAL</t>
  </si>
  <si>
    <t>TACK COAT</t>
  </si>
  <si>
    <t>PAVEMENT MARKINGS - WHITE (FIRST COAT)</t>
  </si>
  <si>
    <t>PAVEMENT MARKINGS - WHITE (SECOND COAT)</t>
  </si>
  <si>
    <t>PAVEMENT MARKINGS - YELLOW (FIRST COAT)</t>
  </si>
  <si>
    <t>PAVEMENT MARKINGS - YELLOW (SECOND COAT)</t>
  </si>
  <si>
    <t>D-701-1</t>
  </si>
  <si>
    <t>24" REINFORCED CONCRETE PIPE (RCP)</t>
  </si>
  <si>
    <t>D-752-1</t>
  </si>
  <si>
    <t>HEADWALL FOR 24" RCP</t>
  </si>
  <si>
    <t>-</t>
  </si>
  <si>
    <t>STORM TRENCH MODIFICATIONS</t>
  </si>
  <si>
    <t>C-102-1</t>
  </si>
  <si>
    <t>RIP RAP APRON</t>
  </si>
  <si>
    <t>T-901/908-1</t>
  </si>
  <si>
    <t>SEEDING &amp; MULCHING</t>
  </si>
  <si>
    <t>TOPSOILING (OFF-SITE)</t>
  </si>
  <si>
    <t>Tinsley Asphalt, LLC</t>
  </si>
  <si>
    <t>Schedule 2 - Apron Overlay</t>
  </si>
  <si>
    <t>THD-303-1</t>
  </si>
  <si>
    <t>P-620-5</t>
  </si>
  <si>
    <t>P-620-6</t>
  </si>
  <si>
    <t>T-904-2</t>
  </si>
  <si>
    <t>UNDERCUT (1.5' ± DEPTH)</t>
  </si>
  <si>
    <t>SHOT ROCK (1.0' ± DEPTH)</t>
  </si>
  <si>
    <t>CRUSHED AGGREGATE BACKFILL (6" ± DEPTH)</t>
  </si>
  <si>
    <t>TIE-DOWN ANCHOR REMOVAL</t>
  </si>
  <si>
    <t>NEW TIE-DOWN ANCHOR</t>
  </si>
  <si>
    <t>SEAL COAT (T-HANGAR AREA ONLY)</t>
  </si>
  <si>
    <t>SODDING (TO INCLUDE SHOULDER PREP WORK AS REQUIRED)</t>
  </si>
  <si>
    <t>Stormwater Drainage Culvert Replacement</t>
  </si>
  <si>
    <t>33-555-0732-20</t>
  </si>
  <si>
    <t>SS-130-4.1</t>
  </si>
  <si>
    <t>SS-140-4.1</t>
  </si>
  <si>
    <t>SS-303-4.1</t>
  </si>
  <si>
    <t>SS-270-5.1</t>
  </si>
  <si>
    <t>SS-401-4.1</t>
  </si>
  <si>
    <t>C-105-5.1</t>
  </si>
  <si>
    <t>P-153-6.1</t>
  </si>
  <si>
    <t>Construction Safety &amp; Security</t>
  </si>
  <si>
    <t>Trench &amp; Excavation Safety Systems</t>
  </si>
  <si>
    <t>Demolition &amp; Disposal</t>
  </si>
  <si>
    <t>TDOT 303 Crushed Aggregate Base Course</t>
  </si>
  <si>
    <t>Riprap Class A-1 (18" Depth) over Type IV Geotextile</t>
  </si>
  <si>
    <t>TDOT 411D Bituminous Asphalt Surface Course</t>
  </si>
  <si>
    <t>Temporary Erosion Control</t>
  </si>
  <si>
    <t>Mobilization</t>
  </si>
  <si>
    <t>36" Class III RCP Culvert</t>
  </si>
  <si>
    <t>36" TDOT Type "B" Headwall</t>
  </si>
  <si>
    <t>Cut &amp; Resplice Existing L-824 Cable &amp; Counterpoise</t>
  </si>
  <si>
    <t>Unclassified Excavation (Culvert Soil Excavation)</t>
  </si>
  <si>
    <t>Unclassified Excavation (Culvert Soil Backfill)</t>
  </si>
  <si>
    <t>Stone Backfill over Culvert</t>
  </si>
  <si>
    <t>Controlled Low Strength Material (CLSM)</t>
  </si>
  <si>
    <t>White Runway Markings w/ Reflective Media</t>
  </si>
  <si>
    <t>Seeding w/ Hydro-Mulch</t>
  </si>
  <si>
    <t>Curl Construction &amp; Excavation, LLC</t>
  </si>
  <si>
    <t>Thomas Brothers Construction Company, Inc.</t>
  </si>
  <si>
    <t>New PAPI System</t>
  </si>
  <si>
    <t>59-555-0147-18</t>
  </si>
  <si>
    <t>L-108-5.4</t>
  </si>
  <si>
    <t>L-108-5.5</t>
  </si>
  <si>
    <t>L-109-7.1</t>
  </si>
  <si>
    <t>SAFETY DEVICES</t>
  </si>
  <si>
    <t>PAPI FLIGHT CHECK COORDINATION (CONTRACTOR)</t>
  </si>
  <si>
    <t>2#6 AWG, 1#10 AWG, 600V, THWN-2</t>
  </si>
  <si>
    <t>TRENCHING</t>
  </si>
  <si>
    <t>5/8" X 10' COUNTERPOISE GROUND ROD</t>
  </si>
  <si>
    <t>#6 AWG, SOLID, BARE COPPER COUNTERPOISE WIRE, INSTALLED IN TRENCH, INCLUDING CONNECTIONS/TERMINATIONS</t>
  </si>
  <si>
    <t>TRENCHING - COUNTERPOISE, 18-INCH MINIMUM DEPTH</t>
  </si>
  <si>
    <t>INSTALLATION OF POWER SUPPLY EQUIPMENT, INCLUDING ALL WIRING/CONNECTIONS TO EXISTING PANEL IN HANGAR PER PLANS</t>
  </si>
  <si>
    <t>NON-ENCASED ELECTRICAL CONDUIT, 1-WAY, 2 INCH C, 24 INCH MINIMUM COVER</t>
  </si>
  <si>
    <t>ELECTRICAL JUNCTION STRUCTURE (PULL BOX)</t>
  </si>
  <si>
    <t>L-881 (L), STYLE A, PAPI LED SYSTEM</t>
  </si>
  <si>
    <t>DEMOLITION of EXISTING VASI FIXTURES</t>
  </si>
  <si>
    <t>Rotating Beacon &amp; REIL Replacement</t>
  </si>
  <si>
    <t>68-555-0124-20</t>
  </si>
  <si>
    <t>SS-300-5.2</t>
  </si>
  <si>
    <t>SS-301-5.1</t>
  </si>
  <si>
    <t>SS-301-5.2</t>
  </si>
  <si>
    <t>C-105-4.1</t>
  </si>
  <si>
    <t>L-101-5.1</t>
  </si>
  <si>
    <t>L-103-5.1</t>
  </si>
  <si>
    <t>Lockout/Tagout</t>
  </si>
  <si>
    <t>Electrical Panel Modifications</t>
  </si>
  <si>
    <t>Removal of REILs &amp; Footings</t>
  </si>
  <si>
    <t>Removal of Existing Beacon Head</t>
  </si>
  <si>
    <t>Furnish &amp; Install L-801A Medium Intensity Beacon</t>
  </si>
  <si>
    <t>Refurbish &amp; Repaint Existing Beacon Tower</t>
  </si>
  <si>
    <t>Furnish &amp; Install L-849A (L) REIL System</t>
  </si>
  <si>
    <t>Southeast Site Services, LLC</t>
  </si>
  <si>
    <t>Guardian Electric Corp.</t>
  </si>
  <si>
    <t>Stansell Electric Company, Inc.</t>
  </si>
  <si>
    <t>East Apron Taxilane Widening</t>
  </si>
  <si>
    <t>95-555-0166-20</t>
  </si>
  <si>
    <t>C-105-6.2</t>
  </si>
  <si>
    <t>C-105-6.3</t>
  </si>
  <si>
    <t>M-101-4.1</t>
  </si>
  <si>
    <t>P-101-5.1</t>
  </si>
  <si>
    <t>P-101-5.2</t>
  </si>
  <si>
    <t>P-101-5.3</t>
  </si>
  <si>
    <t>P-152-4.1.1</t>
  </si>
  <si>
    <t>P-152-4.1.2</t>
  </si>
  <si>
    <t>P-208-5.1</t>
  </si>
  <si>
    <t>TDOT 411</t>
  </si>
  <si>
    <t>P-620-5.3</t>
  </si>
  <si>
    <t>D-701-5.1.1</t>
  </si>
  <si>
    <t>D-701-5.1.2</t>
  </si>
  <si>
    <t>D-701-5.2</t>
  </si>
  <si>
    <t>D-751-5.1</t>
  </si>
  <si>
    <t>D-751-5.2</t>
  </si>
  <si>
    <t>D-751-5.3</t>
  </si>
  <si>
    <t>D-755-5.1</t>
  </si>
  <si>
    <t>U-100-4.1</t>
  </si>
  <si>
    <t>U-100-4.2</t>
  </si>
  <si>
    <t>U-100-4.3</t>
  </si>
  <si>
    <t>U-100-4.4.1</t>
  </si>
  <si>
    <t>U-100-4.4.2</t>
  </si>
  <si>
    <t>U-100-4.5</t>
  </si>
  <si>
    <t>Contractor's Quality Control Program</t>
  </si>
  <si>
    <t>Erosion Protection and Sediment Control (EPSC)</t>
  </si>
  <si>
    <t>Construction Layout</t>
  </si>
  <si>
    <t>Project Closeout and As-Built Drawings</t>
  </si>
  <si>
    <t>Maintenance of Traffic</t>
  </si>
  <si>
    <t>Asphalt Pavement Removal</t>
  </si>
  <si>
    <t>Cold Milling (2.0" Depth)</t>
  </si>
  <si>
    <t>Miscellaneous Demolition</t>
  </si>
  <si>
    <t>Topsoil Excavation to Stockpile</t>
  </si>
  <si>
    <t>Excavation of Yielding Material to Off-Airport Disposal Area</t>
  </si>
  <si>
    <t>In-Place Embankment from On-Site or Off-Site Borrow Sources</t>
  </si>
  <si>
    <t>Crushed Aggregate Base Course</t>
  </si>
  <si>
    <t>Bituminous Plant Mix, Surface Course, Grading D</t>
  </si>
  <si>
    <t>Emulsified Asphalt Prime Coat</t>
  </si>
  <si>
    <t>Emulsified Asphalt Tack Coat</t>
  </si>
  <si>
    <t>Airfield Markings, Yellow with Reflective Media</t>
  </si>
  <si>
    <t>Airfield Markings, Black without Reflective Media</t>
  </si>
  <si>
    <t>14” high Stake Mounted L-853 Blue Retroreflective Taxiway Edge Marker</t>
  </si>
  <si>
    <t>15" RCP, Class III w/ Concrete Collar including Granular Backfill</t>
  </si>
  <si>
    <t>19"Hx30"W Horizontal Elliptical Reinf. Concrete Pipe, Class V, Including Granular Backfill</t>
  </si>
  <si>
    <t>SDR-35 Storm Drain Pipe System for Roof Drains, All Sizes</t>
  </si>
  <si>
    <t>Aircraft Rated, In-Pavement Catch Basin</t>
  </si>
  <si>
    <t>Area Inlet (TDOT Std D-CB-42S)</t>
  </si>
  <si>
    <t>PVC Yard Inlet, Light Duty</t>
  </si>
  <si>
    <t>Concrete Headwall for 19"Hx30"W" Reinf. Concrete Pipe</t>
  </si>
  <si>
    <t>TDOT Class A-2 Riprap</t>
  </si>
  <si>
    <t>Sodding</t>
  </si>
  <si>
    <t>Topsoil In-Place, 4" Min. Thickness</t>
  </si>
  <si>
    <t>Trenching and Backfill for new Gas Service Line</t>
  </si>
  <si>
    <t>1-Way, 2" Dia. Concrete Encased Ductbank for Electrical Service in Pavement or Turf</t>
  </si>
  <si>
    <t>Adjustments to Water Line / Valve Boxes</t>
  </si>
  <si>
    <t>2" Dia SDR-35 Sanitary Sewer Force Line</t>
  </si>
  <si>
    <t>4" Dia SDR-35 Sanitary Sewer Gravity Line</t>
  </si>
  <si>
    <t>Replacement of Sanitary Sewer Lift Station and Connections</t>
  </si>
  <si>
    <t>Stockton Building Corp.</t>
  </si>
  <si>
    <t>Conrad Construction (Independent)</t>
  </si>
  <si>
    <t>Bullhorn Removal &amp; New Taxiway Construction</t>
  </si>
  <si>
    <t>407-20.05</t>
  </si>
  <si>
    <t>725-20.71</t>
  </si>
  <si>
    <t>805-12.02</t>
  </si>
  <si>
    <t>C-105</t>
  </si>
  <si>
    <t>D-752.5-2</t>
  </si>
  <si>
    <t>C-102-5.1a</t>
  </si>
  <si>
    <t>C-102-5.1c</t>
  </si>
  <si>
    <t>C-102-5.1e</t>
  </si>
  <si>
    <t>ELECTRICAL CONNECTION (TAXIWAY LIGHTING, CONDUIT, ETC)</t>
  </si>
  <si>
    <t>TEMPORARY SEEDING AND MULCHING</t>
  </si>
  <si>
    <t>ROCK  CHECK  DAM</t>
  </si>
  <si>
    <t>CONSTRUCTION  SAFETY PLAN</t>
  </si>
  <si>
    <t>18" CONCRETE  PIPE  CULVERT (CLASS  Ill)</t>
  </si>
  <si>
    <t>24" CONCRETE  PIPE CULVERT {CLASS Ill)</t>
  </si>
  <si>
    <t>36" CONCRETE  PIPE CULVERT (CLASS  Ill)</t>
  </si>
  <si>
    <t>ADJUSTMENT  OF EXISTI NG  CATCHBAS!N</t>
  </si>
  <si>
    <t>STRUCTURAL CONCRETE  (18" ENDWALL, 4:1, 2 EA.)</t>
  </si>
  <si>
    <t>CATCH  BASI N  PROTECTION  (TYPE B)</t>
  </si>
  <si>
    <t>EROSION  CONTROL BLANKET  (TYPE II)</t>
  </si>
  <si>
    <t>SAW CUTING ASPHALT PAVEMENT</t>
  </si>
  <si>
    <t>CATCH  BASINS, TYPE 42, 0' - 4' DEPTH</t>
  </si>
  <si>
    <t>CATCH  BASINS, TYPE 42, &gt; 4' - 8' DEPTH</t>
  </si>
  <si>
    <t>CATCH  BASINS, TYPE 42, &gt; 8' - 12' DEPTH</t>
  </si>
  <si>
    <t>CATCH  BASINS, TYPE 42, &gt; 12' -16' DEPTH</t>
  </si>
  <si>
    <t>INSTALLATION  AND  REMOVAL OF SILT FENCE (W/O BACKING)</t>
  </si>
  <si>
    <t>S.Y.</t>
  </si>
  <si>
    <t>EACH</t>
  </si>
  <si>
    <t>C.Y.</t>
  </si>
  <si>
    <t>L.F.</t>
  </si>
  <si>
    <t>Blount Excavating, Inc.</t>
  </si>
  <si>
    <t>Wilson Construction Group, LLC</t>
  </si>
  <si>
    <t>STRUCTURAL CONCRETE  (24" ENDWALL, 4:1, 7 EA.)</t>
  </si>
  <si>
    <t>STRUCTURAL CONCRETE  (36" ENDWALL, 4:1, 2 EA.)</t>
  </si>
  <si>
    <t>D-752.5-3</t>
  </si>
  <si>
    <t>REINFORCING STEEL (18" ENDWALL, 4:1, 2 EA.)</t>
  </si>
  <si>
    <t>REINFORCING STEEL (24" ENDWALL, 4:1, 7 EA.)</t>
  </si>
  <si>
    <t>REINFORCING STEEL (36" ENDWALL, 4:1, 2 EA.)</t>
  </si>
  <si>
    <t>STRUCTURAL STEEL (36" ENDWALL, 4:1, 2 EA.)</t>
  </si>
  <si>
    <t>LBS</t>
  </si>
  <si>
    <t>P-151-4.2</t>
  </si>
  <si>
    <t>P-156-8.1</t>
  </si>
  <si>
    <t>P-209</t>
  </si>
  <si>
    <t>P-403</t>
  </si>
  <si>
    <t>P-620-5.1.2</t>
  </si>
  <si>
    <t>P-620-5.1.4</t>
  </si>
  <si>
    <t>T-905-5.2</t>
  </si>
  <si>
    <t>T-908-5.1</t>
  </si>
  <si>
    <t>PAVEMENT STRIPING AND MARKINGS (YELLOW/TAXIWAY
LEADERS)(REFLECTORIZED}</t>
  </si>
  <si>
    <t>PAVEMENT STRIPING AND MARKINGS (YELLOW/TAXIWAY  LEADERS)(NON- REFLECTORIZED)</t>
  </si>
  <si>
    <t>SEEDING (1 UNIT = 1,000 SQ. FT.)</t>
  </si>
  <si>
    <t>TOPSOIL (OBTAINED ON SITE)</t>
  </si>
  <si>
    <t>PAVEMENT REMOVAL (BULLHORN REMOVAL)</t>
  </si>
  <si>
    <t>CLEARING AND GRUBBING</t>
  </si>
  <si>
    <t>TAXIWAY EXCAVATION (UNCLASSIFIED)</t>
  </si>
  <si>
    <t>UNDERCUTTING</t>
  </si>
  <si>
    <t>TAXIWAY BORROW EXCAVATION (UNCLASSIFIED) (TOTAL 46,198 CY)</t>
  </si>
  <si>
    <t>CEMENT TREATED SUBGRADE (10" THICKNESS)</t>
  </si>
  <si>
    <t>CEMENT</t>
  </si>
  <si>
    <t>COMPACTED CRUSHED AGGREGATE BASE (6" THICKNESS)</t>
  </si>
  <si>
    <t>MINERAL AGGREGATE, TYPE A BASE, GRADING D (MAINTENANCE STONE)</t>
  </si>
  <si>
    <t>MINERAL AGGREGATE (SIZE 57) (HAUL ROAD)</t>
  </si>
  <si>
    <t>BITUMINOUS ASPHALT SURFACE MIX (4" THICKNESS)</t>
  </si>
  <si>
    <t>S.F.</t>
  </si>
  <si>
    <t>UNIT</t>
  </si>
  <si>
    <t>Airport Drainage</t>
  </si>
  <si>
    <t>32-555-0160-17</t>
  </si>
  <si>
    <t>TDOT 717</t>
  </si>
  <si>
    <t>TDOT 201</t>
  </si>
  <si>
    <t>TDOT 202</t>
  </si>
  <si>
    <t>TDOT 203</t>
  </si>
  <si>
    <t>TDOT 209</t>
  </si>
  <si>
    <t>TDOT 403</t>
  </si>
  <si>
    <t>TDOT 415</t>
  </si>
  <si>
    <t>TDOT 607</t>
  </si>
  <si>
    <t>TDOT 611</t>
  </si>
  <si>
    <t>TDOT 702</t>
  </si>
  <si>
    <t>TDOT 712</t>
  </si>
  <si>
    <t>TDOT 740</t>
  </si>
  <si>
    <t>Clearing and Grubbing</t>
  </si>
  <si>
    <t>Removal of Structures and Obstructions</t>
  </si>
  <si>
    <t>Strip, Stockpile, Place, and Spread Topsoil</t>
  </si>
  <si>
    <t>Furnishing and Spreading Topsoil</t>
  </si>
  <si>
    <t>Unclassified Excavation</t>
  </si>
  <si>
    <t>Borrow Excavation (Stockpiled Material)</t>
  </si>
  <si>
    <t>Catch Basin Protection Type A</t>
  </si>
  <si>
    <t>Tubes and Wattles</t>
  </si>
  <si>
    <t>Seeding and Mulching</t>
  </si>
  <si>
    <t>Tack Coat</t>
  </si>
  <si>
    <t>ACS Mix (PG64-22) Grading D</t>
  </si>
  <si>
    <t>Cold Planing Bituminous Pavement</t>
  </si>
  <si>
    <t>18" Conctete Pipe Culvert (CLASS III)</t>
  </si>
  <si>
    <t>30" Conctete Pipe Culvert (CLASS III)</t>
  </si>
  <si>
    <t>Manholes, &gt; 4' - 8' Depth</t>
  </si>
  <si>
    <t>36IN Endwall (Side Drain)</t>
  </si>
  <si>
    <t>Catch Basins, Type 12, &gt; 4'- 8' Depth</t>
  </si>
  <si>
    <t>Catch Basins, Type 12, &gt; 8'- 12' Depth</t>
  </si>
  <si>
    <t>Catch Basins, Type 42, &gt; 0'- 4' Depth</t>
  </si>
  <si>
    <t>Concrete Curb</t>
  </si>
  <si>
    <t>Extruded Sloping Curb</t>
  </si>
  <si>
    <t>Traffic Control</t>
  </si>
  <si>
    <t>Geotexrile (Type IV) (Stabilization)</t>
  </si>
  <si>
    <t>Articulated Concrete Block System</t>
  </si>
  <si>
    <t>Glass Machinery</t>
  </si>
  <si>
    <t>Manis Excavating</t>
  </si>
  <si>
    <t>Junior Hommel Excavating</t>
  </si>
  <si>
    <t>Air Traffic Control Tower Upgrades</t>
  </si>
  <si>
    <t>Zetron Console or EQUAL</t>
  </si>
  <si>
    <t>L.S.</t>
  </si>
  <si>
    <t>VHF CM-300 V2 Transmitter or EQUAL</t>
  </si>
  <si>
    <t>VHF CM-300 V2 Receiver or EQUAL</t>
  </si>
  <si>
    <t>Sinclair Filters or EQUAL</t>
  </si>
  <si>
    <t>Electro-Static Carpet</t>
  </si>
  <si>
    <t>Window Shades</t>
  </si>
  <si>
    <t>Plexiglass</t>
  </si>
  <si>
    <t>Controller Chairs</t>
  </si>
  <si>
    <t>ATC Light Gun</t>
  </si>
  <si>
    <t>RF Cable, Connectors Etc.</t>
  </si>
  <si>
    <t>Shipping, Labor, Per Diem</t>
  </si>
  <si>
    <t>Robinson Aviation (RVA)</t>
  </si>
  <si>
    <t>Wollen, Inc.</t>
  </si>
  <si>
    <t>Airfield Drainage Improvements</t>
  </si>
  <si>
    <t>M-100-5.1</t>
  </si>
  <si>
    <t>M-100-5.2</t>
  </si>
  <si>
    <t>P156-5.1</t>
  </si>
  <si>
    <t>P-156-5.2</t>
  </si>
  <si>
    <t>P-156-5.3</t>
  </si>
  <si>
    <t>F-162-5.1</t>
  </si>
  <si>
    <t>F-162-5.2</t>
  </si>
  <si>
    <t>Low Profile Barricades</t>
  </si>
  <si>
    <t>Taxiway Closure Markers</t>
  </si>
  <si>
    <t>Regrade Ditch at Outfall</t>
  </si>
  <si>
    <t>Erosion Control Blank (EC-STR-34)</t>
  </si>
  <si>
    <t>Rock Check Dam (EC-STR-6)</t>
  </si>
  <si>
    <t>Culvert Protection, Type 1 (EC-STR-11)</t>
  </si>
  <si>
    <t>Extend Headwall</t>
  </si>
  <si>
    <t>Seeding &amp; Mulching</t>
  </si>
  <si>
    <t>Remove Existing Fence</t>
  </si>
  <si>
    <t>6' Chain Link Fence</t>
  </si>
  <si>
    <t>Each</t>
  </si>
  <si>
    <t>SYD</t>
  </si>
  <si>
    <t>Acre</t>
  </si>
  <si>
    <t>Custom Construction Co.</t>
  </si>
  <si>
    <t>Norris Brothers Excavating</t>
  </si>
  <si>
    <t>25-555-0532-20</t>
  </si>
  <si>
    <t>Runway Reconstruction and Taxiway Relocation 
Package 1 - Concrete</t>
  </si>
  <si>
    <t>Runway Reconstruction and Taxiway Relocation 
Package 2 - Asphalt</t>
  </si>
  <si>
    <t>TS-5</t>
  </si>
  <si>
    <t>Implementation of Construction Safety Plan</t>
  </si>
  <si>
    <t>Contractor Quality Control Program (CQCP)</t>
  </si>
  <si>
    <t>Temporary Seeding and Mulching</t>
  </si>
  <si>
    <t>C-102-5.1f</t>
  </si>
  <si>
    <t>Silt Fence (Without Backing; Includes Installation and Removal)</t>
  </si>
  <si>
    <t>C-102-5.1g</t>
  </si>
  <si>
    <t>Silt Fence (With Backing; Includes Installation and Removal)</t>
  </si>
  <si>
    <t>C-102-5.1h</t>
  </si>
  <si>
    <t>Enhanced Rock Check Dam</t>
  </si>
  <si>
    <t>C-102-5.1i</t>
  </si>
  <si>
    <t>Culvert Protection Type 1 or 2</t>
  </si>
  <si>
    <t>C-102-5.1j</t>
  </si>
  <si>
    <t>Erosion Control Blanket</t>
  </si>
  <si>
    <t>C-102-5.1k</t>
  </si>
  <si>
    <t>High-Visibilty Construction Fence</t>
  </si>
  <si>
    <t>C-102-5.1l</t>
  </si>
  <si>
    <t>Construction Entrance (Includes Manual, 20-Foot Chain-Link Swing Gate)</t>
  </si>
  <si>
    <t>C-102-5.1m</t>
  </si>
  <si>
    <t>Sediment Tube / Wattle, 20"</t>
  </si>
  <si>
    <t>Pavement Removal (Asphalt, 5" Typ.)</t>
  </si>
  <si>
    <t>P-101-5.7</t>
  </si>
  <si>
    <t>Pavement Marking Removal</t>
  </si>
  <si>
    <t>P-101-5.8</t>
  </si>
  <si>
    <t>Crack Filler/Sand, for Cracks 1 Inch and Wider</t>
  </si>
  <si>
    <t>Borrow Excavation (Offsite Source)</t>
  </si>
  <si>
    <t>Undercut and Related Backfill (for Unknown Poor Subgrade Material Repairs)</t>
  </si>
  <si>
    <t>Crushed Aggregate Base Course (6" Depth)</t>
  </si>
  <si>
    <t>P-501-8.1</t>
  </si>
  <si>
    <t>Concrete Pavement, 5" Min. Thickness</t>
  </si>
  <si>
    <t>Joint Sealing Filler</t>
  </si>
  <si>
    <t>P-610-6.2</t>
  </si>
  <si>
    <t>Steel Reinforcement</t>
  </si>
  <si>
    <t>Markings (Permanent, White, Reflectorized)</t>
  </si>
  <si>
    <t>Markings (Permanent, Yellow, Reflectorized)</t>
  </si>
  <si>
    <t>Markings (Black, Non-Reflectorized)</t>
  </si>
  <si>
    <t>P-620-5.4</t>
  </si>
  <si>
    <t>Reflective Media, Type I Beads</t>
  </si>
  <si>
    <t>LB</t>
  </si>
  <si>
    <t>P-620-5.5</t>
  </si>
  <si>
    <t>Markings (Temporary, White / Yellow, Non-Reflectorized)</t>
  </si>
  <si>
    <t>36" RCP, Class IV</t>
  </si>
  <si>
    <t>D-705-5.4.1</t>
  </si>
  <si>
    <t>6" Perforated Underdrain Pipe (Complete in-place, Including Porous Backfill and Filter Fabric)</t>
  </si>
  <si>
    <t>D-705-5.4.2</t>
  </si>
  <si>
    <t>6" Non-Perforated Underdrain Pipe</t>
  </si>
  <si>
    <t>D-705-5.4.3</t>
  </si>
  <si>
    <t>Underdrain Outfall Headwall</t>
  </si>
  <si>
    <t>D-705-5.4.4</t>
  </si>
  <si>
    <t>Underdrain Cleanout</t>
  </si>
  <si>
    <t>D-705-5.4.5</t>
  </si>
  <si>
    <t>Existing Runway Underdrain Outfall Adjustment</t>
  </si>
  <si>
    <t>Headwall (Slope Paved) for 36 Inch Pipe</t>
  </si>
  <si>
    <t>Chain-Link Fence, 6-Foot Fabric Height, 3-Strand Barbed Wire</t>
  </si>
  <si>
    <t>Seeding</t>
  </si>
  <si>
    <t>Topsoil (Stockpiled Onsite)</t>
  </si>
  <si>
    <t>TS-10-5.1</t>
  </si>
  <si>
    <t>Riprap, Class 2, 15" Min. Layer Thickness, Including Fabric</t>
  </si>
  <si>
    <t>L-107-5.1</t>
  </si>
  <si>
    <t>Type L-807, Style I-B Size 2 Wind Cone and Foundation, in Place</t>
  </si>
  <si>
    <t>L-107-5.2</t>
  </si>
  <si>
    <t>Type L-806, Style I-B Size 1 Wind Cone and Foundation, in Place</t>
  </si>
  <si>
    <t>Trenching for Conduit, 18 Inch Min. Depth</t>
  </si>
  <si>
    <t>Trenching for Counterpoise, 8 Inch Min. Depth</t>
  </si>
  <si>
    <t>#8 AWG, 5kV, L-824, Type C Cable, Installed in Duct Bank or Conduit</t>
  </si>
  <si>
    <t>#6 AWG, Solid, Bare Copper Counterpoise Wire, Installed in Trench, Above the Duct Bank or Conduit, Including Connections / Terminations</t>
  </si>
  <si>
    <t>#6 AWG, Insulated, Stranded Equipment Bonding, Installed in Duct Bank or Conduit</t>
  </si>
  <si>
    <t>L-108-5.6</t>
  </si>
  <si>
    <t>#8, 600v, L-824, Type C Cable Installed in Duct Bank or Conduit</t>
  </si>
  <si>
    <t>L-108-5.7</t>
  </si>
  <si>
    <t>#6, 600v, L-824, Type C Cable Installed in Duct Bank or Conduit</t>
  </si>
  <si>
    <t>L-109-5.1</t>
  </si>
  <si>
    <t>Construction of Airport Transformer Vault in Place</t>
  </si>
  <si>
    <t>L-109-5.2</t>
  </si>
  <si>
    <t>Relocation of Existing Regulator</t>
  </si>
  <si>
    <t>L-109-5.3</t>
  </si>
  <si>
    <t>Relocation of Existing Radio and Antenna</t>
  </si>
  <si>
    <t>Concrete Encased Electrical Ductbank, 4" x 4"</t>
  </si>
  <si>
    <t>Non-Encased Electrical Conduit, 2"</t>
  </si>
  <si>
    <t>Electrical Handhole</t>
  </si>
  <si>
    <t>L-115-5.2</t>
  </si>
  <si>
    <t>Electrical Junction Can in Turf</t>
  </si>
  <si>
    <t>L- 861(T)(L) Medium Intensity Elevated Taxiway Edge Light, LED, Color Blue, Base Mounted</t>
  </si>
  <si>
    <t>Airfield Guidance Sign (One Module)</t>
  </si>
  <si>
    <t>Airfield Guidance Sign (Two Modules)</t>
  </si>
  <si>
    <t>L-125-5.6</t>
  </si>
  <si>
    <t>Airfield Guidance Sign (Three Modules)</t>
  </si>
  <si>
    <t>TS-102-4.1</t>
  </si>
  <si>
    <t>Removal of Existing Airport Lighting Fixtures, Transformers, Conductors, Conduit, Concrete Foundations, and All Miscellaneous Electrical Items</t>
  </si>
  <si>
    <t>Package 1 - Add Alternate 1 (Runway Underdrain System)</t>
  </si>
  <si>
    <t>Package 1 - Add Alternate 2 (Runway Lighting)</t>
  </si>
  <si>
    <t>L- 861(L) Medium Intensity Elevated Runway Edge Light, LED, Color Clear - Yellow, Base Mounted</t>
  </si>
  <si>
    <t>L- 861(E)(L) Medium Intensity Elevated Runway Threshold Light, LED, Color Red - Green, Base Mounted</t>
  </si>
  <si>
    <t>Hi-Way Paving, Inc.</t>
  </si>
  <si>
    <t>Package 1 - Add Alternate 3 (Additional Concrete on RWY and TWY)</t>
  </si>
  <si>
    <t>P-501-8.2</t>
  </si>
  <si>
    <t>Concrete Pavement, 1" Min. Additional Thickness</t>
  </si>
  <si>
    <t>Package 2 - Base Bid (RWY - 4" Asphalt / 10" FDR; TWY - 4" Asphalt / 6" Stone)</t>
  </si>
  <si>
    <t>Package 1 - Base Bid (RWY - 5" Concrete / Existing Surface; TWY - 5" Concrete / 6" Stone)</t>
  </si>
  <si>
    <t>P-101-5.6</t>
  </si>
  <si>
    <t>Cold Milling, 2" Thickness</t>
  </si>
  <si>
    <t>P-207-5.1</t>
  </si>
  <si>
    <t>P-207-5.2</t>
  </si>
  <si>
    <t>Cement</t>
  </si>
  <si>
    <t>Asphalt Surface Course, 2 - 2" Lifts (4" Total Min. Compacted Thickness)</t>
  </si>
  <si>
    <t>P-609-5.1</t>
  </si>
  <si>
    <t>Double Bituminous Surface Treatment (DBST)</t>
  </si>
  <si>
    <t>In-Place Full Depth Recycled (FDR) Asphalt Aggregate Base Course (16 Inch Min. Pulverization Depth, Excavation to Grade, 10 Inch Min. Mix Depth)</t>
  </si>
  <si>
    <t>51-555-0752-21</t>
  </si>
  <si>
    <t>FBO Main Hangar Rehabilitation</t>
  </si>
  <si>
    <t>56-555-0145-20</t>
  </si>
  <si>
    <t>TS-1.1</t>
  </si>
  <si>
    <t>NEW EXTERIOR METAL SHEETING</t>
  </si>
  <si>
    <t>TS-1.3</t>
  </si>
  <si>
    <t>BIRD PROOFING</t>
  </si>
  <si>
    <t>TS-2.1</t>
  </si>
  <si>
    <t>RENOVATION OF SLIDING DOOR</t>
  </si>
  <si>
    <t>TS-2.2</t>
  </si>
  <si>
    <t>REPAIR EXTERIOR STRUCTURAL DOOR FRAME</t>
  </si>
  <si>
    <t>TS-3.1</t>
  </si>
  <si>
    <t>NEW WINDOW (5'-9"x3'-8") (MODIFY EXISTING FRAME)</t>
  </si>
  <si>
    <t>TS-3.3</t>
  </si>
  <si>
    <t>NEW HOLLOW CORE INSULLATED DOOR</t>
  </si>
  <si>
    <t>TS-4.1</t>
  </si>
  <si>
    <t>NEW STOREFRONT DOOR WITH INSULATING GLASS</t>
  </si>
  <si>
    <t>TS-4.2</t>
  </si>
  <si>
    <t>STOREFRONT WINDOW (EAST)</t>
  </si>
  <si>
    <t>TS-4.3</t>
  </si>
  <si>
    <t>STOREFRONT WINDOW (SOUTH)</t>
  </si>
  <si>
    <t>TS-5.1</t>
  </si>
  <si>
    <t>SPRAY FOAM INSULATION</t>
  </si>
  <si>
    <t>TS-6</t>
  </si>
  <si>
    <t>MOBILIZATION/DEMOBILIZATION</t>
  </si>
  <si>
    <t>TS-7</t>
  </si>
  <si>
    <t>CONSTRUCTION SAFETY PLAN</t>
  </si>
  <si>
    <t>TS-8</t>
  </si>
  <si>
    <t>CLEANING ROOF</t>
  </si>
  <si>
    <t>TS-11.1</t>
  </si>
  <si>
    <t>EXTERIOR L.E.D. LIGHT FIXTURES</t>
  </si>
  <si>
    <t>TS-11.2</t>
  </si>
  <si>
    <t>INTERIOR L.E.D. LIGHT FIXTURE LIGHT FIXTURE COVER</t>
  </si>
  <si>
    <t>FTM Contracting, LLC.</t>
  </si>
  <si>
    <t>MNI</t>
  </si>
  <si>
    <t>54-555-0154-19</t>
  </si>
  <si>
    <t>Safety Devices</t>
  </si>
  <si>
    <t>Papi Flight Check Coordination(Contractor)</t>
  </si>
  <si>
    <t>3/C , #4 AWG, 600 V, XLP/USE , Type C L-824 Cable ( RW2 Papi)</t>
  </si>
  <si>
    <t>3/C , #6 AWG, 600 V, XLP/USE , Type C L-824 Cable ( RW20 Papi)</t>
  </si>
  <si>
    <t>1/C , #12 AWG, 600V, XLP/USE, REILS Signal Cable</t>
  </si>
  <si>
    <t>1/C , #8 AWG,5kV , L-824 C Cable (Signs/Reils)</t>
  </si>
  <si>
    <t>#6 AWG BSDC (counterpoise)-both PAPIS</t>
  </si>
  <si>
    <t>#6 AWG BSDC (counterpoise)-REIL Signal Wiring</t>
  </si>
  <si>
    <t>#6 AWG BSDC (counterpoise)-Along new RW 5kV Wiring</t>
  </si>
  <si>
    <t>5/8 in * 10 in Counterpoise Gnd Rod/Connection</t>
  </si>
  <si>
    <t>Trenchingand Backfill-both 5kV RW ckt &amp; Counterpoise</t>
  </si>
  <si>
    <t>Trenching and Backfill - both Papis</t>
  </si>
  <si>
    <t>Trenching and Backfill - Reils Signal Wiring</t>
  </si>
  <si>
    <t>Vault- Connections/Lighting Protection Sys</t>
  </si>
  <si>
    <t>1.25 in PVC Conduit -Papi North</t>
  </si>
  <si>
    <t>1 in PVC Conduit -Papi South</t>
  </si>
  <si>
    <t>3/4 in PVC Conduit -REIL Signal Wire (RW20-2200/RW2-200)</t>
  </si>
  <si>
    <t>2 in Conduit-Jacked/Bored Under Existing Pavement</t>
  </si>
  <si>
    <t>Pull Boxes ( 11 W X 18L X 18D w/Cover)</t>
  </si>
  <si>
    <t>L-849l, Style F , Omnidirectional REIL</t>
  </si>
  <si>
    <t>L-881(L), Style A , Papi System , Includes Surge Suppression units</t>
  </si>
  <si>
    <t>L-881(L) LED Guidance Sign One-Mod w/lsol Transformer</t>
  </si>
  <si>
    <t>L-858(L) LED Guidance Sign Two-Mod w/lsol Transformer</t>
  </si>
  <si>
    <t>L-858 (L) LED Guidance Sign Three-Mod w/lsol Transformer</t>
  </si>
  <si>
    <t>Demolition</t>
  </si>
  <si>
    <t>Guardian Electric Corp</t>
  </si>
  <si>
    <t>Appalachian Foothills Contracting</t>
  </si>
  <si>
    <t xml:space="preserve">McMinn County </t>
  </si>
  <si>
    <t>PAPI Reils</t>
  </si>
  <si>
    <t>Runway Reconstruction</t>
  </si>
  <si>
    <t>31696-46</t>
  </si>
  <si>
    <t>Average Unit Price</t>
  </si>
  <si>
    <t>Pay Item No.</t>
  </si>
  <si>
    <t>Item Description</t>
  </si>
  <si>
    <t>Estimated Quantity</t>
  </si>
  <si>
    <t>Standard Construction</t>
  </si>
  <si>
    <t>Vucon</t>
  </si>
  <si>
    <t>Lehman-Roberts</t>
  </si>
  <si>
    <t xml:space="preserve">Unit Price </t>
  </si>
  <si>
    <t>Anthony Allega</t>
  </si>
  <si>
    <t>PLANS</t>
  </si>
  <si>
    <t>C-100</t>
  </si>
  <si>
    <t>C-102-5.2</t>
  </si>
  <si>
    <t>C-102-5.3</t>
  </si>
  <si>
    <t>C-102-5.4</t>
  </si>
  <si>
    <t>P-155-8.1</t>
  </si>
  <si>
    <t>P-155-8.2</t>
  </si>
  <si>
    <t>P-220-6.1</t>
  </si>
  <si>
    <t>P-220-6.2</t>
  </si>
  <si>
    <t>P-401-8.2</t>
  </si>
  <si>
    <t>P-401-8.3</t>
  </si>
  <si>
    <t>P-620-5.6</t>
  </si>
  <si>
    <t>S-102-6.1</t>
  </si>
  <si>
    <t>D-705-5.1</t>
  </si>
  <si>
    <t>D-705-5.2</t>
  </si>
  <si>
    <t>D-705-5.3</t>
  </si>
  <si>
    <t>L-108-1.1</t>
  </si>
  <si>
    <t>L-108-1.2</t>
  </si>
  <si>
    <t>L-108-1.3</t>
  </si>
  <si>
    <t>L-108-2.1</t>
  </si>
  <si>
    <t>L-108-2.2</t>
  </si>
  <si>
    <t>L-108-3.1</t>
  </si>
  <si>
    <t>L-108-4.1</t>
  </si>
  <si>
    <t>L-108-6.1</t>
  </si>
  <si>
    <t>L-110-6.1</t>
  </si>
  <si>
    <t>L-125-1.1</t>
  </si>
  <si>
    <t>L-125-1.2</t>
  </si>
  <si>
    <t>L-125-1.3</t>
  </si>
  <si>
    <t>L-125-1.4</t>
  </si>
  <si>
    <t>L-125-2.1</t>
  </si>
  <si>
    <t>L-125-2.2</t>
  </si>
  <si>
    <t>L-125-3.1</t>
  </si>
  <si>
    <t>L-125-3.3</t>
  </si>
  <si>
    <t>L-125-4.1</t>
  </si>
  <si>
    <t>L-125-6.1</t>
  </si>
  <si>
    <t>L-150-1.1</t>
  </si>
  <si>
    <t>L-150-5.1</t>
  </si>
  <si>
    <t>260000-3.1</t>
  </si>
  <si>
    <t>260000-3.2</t>
  </si>
  <si>
    <t>260519-1.1</t>
  </si>
  <si>
    <t>260519-1.2</t>
  </si>
  <si>
    <t>260519-1.3</t>
  </si>
  <si>
    <t>260519-1.4</t>
  </si>
  <si>
    <t>260519-1.5</t>
  </si>
  <si>
    <t>260519-1.6</t>
  </si>
  <si>
    <t>260519-1.7</t>
  </si>
  <si>
    <t>260519-1.8</t>
  </si>
  <si>
    <t>260533-1.1</t>
  </si>
  <si>
    <t>260533-1.2</t>
  </si>
  <si>
    <t>260533-1.3</t>
  </si>
  <si>
    <t>260533-2.1</t>
  </si>
  <si>
    <t>261840-4.1</t>
  </si>
  <si>
    <t>262210-1.1</t>
  </si>
  <si>
    <t>262416-1.1</t>
  </si>
  <si>
    <t>263213-1.1</t>
  </si>
  <si>
    <t>263600-1.1</t>
  </si>
  <si>
    <t>Plans</t>
  </si>
  <si>
    <t>Addendum 1</t>
  </si>
  <si>
    <t>Airfield Barricades</t>
  </si>
  <si>
    <t>Temporary Runway Closure</t>
  </si>
  <si>
    <t>Contractor Quality Control Program ( QCQP)</t>
  </si>
  <si>
    <t>Erosion Control - Silt Fence (Installation &amp; Removal)</t>
  </si>
  <si>
    <t>Erosion Control-Check Dam (Installation &amp; Removal)</t>
  </si>
  <si>
    <t>Erosion Control-Construction Entrance ( Installation &amp; Removal)</t>
  </si>
  <si>
    <t>Erosion Control - Inlet Protection ( Installation &amp; Removal)</t>
  </si>
  <si>
    <t>Pavement Removal - Asphalt ( 10 in-19 in Thick)</t>
  </si>
  <si>
    <t>Pavement Removal-Concrete ( 10 in-12 in Thick)</t>
  </si>
  <si>
    <t>Undercut Excavation</t>
  </si>
  <si>
    <t>Borrow Excavation</t>
  </si>
  <si>
    <t>Lime-Treated Subgrade</t>
  </si>
  <si>
    <t>Lime</t>
  </si>
  <si>
    <t>Crushed Aggregate Base Course - Runway Blast Pads ( 12 in Compacted Thickness)</t>
  </si>
  <si>
    <t>Cement Treated Soil Base Course ( 12 in Compacted Thickness)</t>
  </si>
  <si>
    <t xml:space="preserve">Cement </t>
  </si>
  <si>
    <t>Bituminous Asphalt Surface Course - Runway ( Gradation 2 , 4 in Compacted Thickness)</t>
  </si>
  <si>
    <t>Bituminous Asphalt Binder Course - Runway ( Gradation 1 , 5 in Compacted Thickness)</t>
  </si>
  <si>
    <t>Bituminous Asphalt Surface Course - Runway Blast Pads ( Gradation 2 , 6 in Compacted Thickness)</t>
  </si>
  <si>
    <t>Temporary Pavement Marking , Non - Reflective White</t>
  </si>
  <si>
    <t>Temporary Pavement Marking, Non-Reflective Yellow</t>
  </si>
  <si>
    <t>Permanent Pavement Marking, Reflective White</t>
  </si>
  <si>
    <t>Permanent Pavement Marking Reflective Yellow</t>
  </si>
  <si>
    <t>Permanent Pavement Marking , Reflective Red</t>
  </si>
  <si>
    <t>Permanent Pavement Markings , Black</t>
  </si>
  <si>
    <t>Porous Bituminous Base Course ( 4 in Compacted Thickness)</t>
  </si>
  <si>
    <t>15 in Reinforced Concrete Pipe ( RCP) Type 3</t>
  </si>
  <si>
    <t>6 in Perforated HDPE Pipe Complete ( Including Porous Backfill and Filter Fabric)</t>
  </si>
  <si>
    <t>6 in Solid HDPE Pipe Complete ( Including Porous Backfill &amp; Filter Fabric)</t>
  </si>
  <si>
    <t>Lateral Outfall</t>
  </si>
  <si>
    <t>22 in * 22 in Catch Basin With Grate Inlet</t>
  </si>
  <si>
    <t>Topsoil ( Obtained On Site)</t>
  </si>
  <si>
    <t>Mulching</t>
  </si>
  <si>
    <t>Trench for TW Edge Lighting Circuit Conduit and Counterpoise</t>
  </si>
  <si>
    <t>Trench For RW Edge Lighting Circuit Conduit and Counterpoise</t>
  </si>
  <si>
    <t>Trench for Papi Circuit , 600 Volt Cable</t>
  </si>
  <si>
    <t>Underground Cable , No.8 AWG, 5kV, L-824 , Type C Cable , Installed in New Conduit</t>
  </si>
  <si>
    <t>Underground Cable , No.8 AWG , 5kV, L-824 , Type C Cable , Installled In Existing Conduit</t>
  </si>
  <si>
    <t>Counterpoise Wire , No.6  AWG , Soild , Bare Counterpoise Wire , Installed in Trench , Including Ground Rods and Ground Connectors</t>
  </si>
  <si>
    <t>PAPI Underground Cable ,2-#10 AWG , 600V, L-824, Type B/C Cable, /w #10 Ground w/ Green insulation , installed in conduit</t>
  </si>
  <si>
    <t xml:space="preserve">L-823 Cable Splice for 5KV L-824 Cables </t>
  </si>
  <si>
    <t>Cable Splice for 600V L-824 Cables</t>
  </si>
  <si>
    <t>Series Circuit Cutout Enclosure , Relocation , Modifications , and Regulator Calibrations , Complete</t>
  </si>
  <si>
    <t>Underground Electrical Reil Power Conduit , 2 in PVC , Complete in place</t>
  </si>
  <si>
    <t>Concerte Encased REIL Control Conduit , 2 In PVC , Complete in Place</t>
  </si>
  <si>
    <t>Underground Electrical PAPI Power Conduit from XFMR to 1st PAPI Unit , 2 in PVC, Complete in Place</t>
  </si>
  <si>
    <t>Directional Bore , 2-2 in PVC , Complete in Place</t>
  </si>
  <si>
    <t>Remove Existing Base Mounted TW/RW Light , Cable , Bases , and Transformer , ready for grading</t>
  </si>
  <si>
    <t>Remove all Existing Base Mounted RW Threshold Lights at The end of the runway,  Including used and blank Bases, Cable , and Transformer , ready for grading</t>
  </si>
  <si>
    <t>Remove Existing Base Mounted Ingrade RW Light , Cable , Bases, and Transformer , ready for grading</t>
  </si>
  <si>
    <t>Remove Existing Base Mounted for REIL Light , Cable , Bases , and Transformer , ready for grading</t>
  </si>
  <si>
    <t>Re-Install Existing L-861T T/W Edge Light , Medium Intensity Quartz , and Transformer, and New Base Mounting , Complete in Place</t>
  </si>
  <si>
    <t>Install New L-861 T/W Edge Light , Medium Intensity  Quartz , and transformer , and  New Base Mounting , Complete in Place</t>
  </si>
  <si>
    <t>Install New L-862E (L) R/W Edge Light, High Intensity (LED), and Transformer, Mounted on Existing Base , Complete in Place</t>
  </si>
  <si>
    <t>Install New L-862E(L) R/W Threshold Light High intensity (LED), and Transformer ,Mounted on Existing Base , Complete in Place</t>
  </si>
  <si>
    <t xml:space="preserve">Install New L-849l(L) REIL Light System ( LED) , Type L , Style E , and New Concerte </t>
  </si>
  <si>
    <t>Remove Existing Size 3 Directional Sign and Save for Reinstallation , remove sign foundation and base for grading . Install new sign foundation and reinstall Directional Sign. Renovate Sign With new LED Internal Lighting System,Complete in place</t>
  </si>
  <si>
    <t xml:space="preserve">Renovate existing Size 3 Directional Sign with new LED Internal Lighting System , Complete in Place </t>
  </si>
  <si>
    <t>Install New Size 3 Directional Sign , L-858(L), LED Internal Lighted on New Foundation and Base complete in Place</t>
  </si>
  <si>
    <t>Remove Existing Size 4 distance to end of runway sign and save for reinstallation,remove sign foundation and base for grading . Install new sign foundation and reinstall Directional sign.Renovate sign with new LED Internal Lighting System,Complete in Place</t>
  </si>
  <si>
    <t>Renovate Existing Size 4 Distance to end of runway Sign With New LED Internal Lighting System, Complete in Place</t>
  </si>
  <si>
    <t>Spare Parts</t>
  </si>
  <si>
    <t>Remove Existing PAPI 4-Light Units , conduits/conductors and existing pad/bases, complete for grading</t>
  </si>
  <si>
    <t>Install New L-880(L), LED Precision Approach Path Indicator , 4 Light Unit , 208V Power , New concrete Pad Base can , conduits , and system conductors, complete in place</t>
  </si>
  <si>
    <t>15kV #2 Cable Rework to New Transformer</t>
  </si>
  <si>
    <t>15kV #2 Cable Terminations</t>
  </si>
  <si>
    <t>2(4-500KCML,#1/0G, 4 in C)-Service</t>
  </si>
  <si>
    <t>2(4-350KCML,#1/0G, 4 in C)-Generator</t>
  </si>
  <si>
    <t>2(2-500KCMIL,#2/0G)-100kVA XFMR</t>
  </si>
  <si>
    <t>2-500KCMIL,#2/0G-50kVA XFMR</t>
  </si>
  <si>
    <t>4-350KCMIL,#4G-Panel C</t>
  </si>
  <si>
    <t>4-350 KCMIL -Panel 3rd Floor</t>
  </si>
  <si>
    <t>4-#2/0,#6G-Panel MA</t>
  </si>
  <si>
    <t>4-#1-Panel A/C Upstairs</t>
  </si>
  <si>
    <t>5(4in Conduits) Directional Bore From Vault To EMH-3-Power Feeds</t>
  </si>
  <si>
    <t>2(4in Conduits) Directional Bore From Vault To XFMR To EMH-2-XFMR</t>
  </si>
  <si>
    <t>2( 4 in Conduits) Directional Bore From Vault To EMH-2-Lighting Circuit</t>
  </si>
  <si>
    <t>4in Conduit Connection To EMH</t>
  </si>
  <si>
    <t>Medium Voltage Power Cable Testing</t>
  </si>
  <si>
    <t>Pad Mounted Transformer, 3-phase,12470 to 208Y/120V</t>
  </si>
  <si>
    <t>Panel MDP-800 Amp , 3-Pole , 208/120V, Installed</t>
  </si>
  <si>
    <t>125 KW Generator, Natural Gas , Installed</t>
  </si>
  <si>
    <t>Ats-800 Amp , 3-Pole , 208/120V Installed</t>
  </si>
  <si>
    <t>Airfield Lighting Vault</t>
  </si>
  <si>
    <t>Natural Gas Line</t>
  </si>
  <si>
    <t>Alternate #1</t>
  </si>
  <si>
    <t xml:space="preserve">Total Price </t>
  </si>
  <si>
    <t>Total Price With Alternate #1</t>
  </si>
  <si>
    <t>Multiple</t>
  </si>
  <si>
    <t>PAPI &amp; REILS</t>
  </si>
  <si>
    <t>89-555-0176-21</t>
  </si>
  <si>
    <t>N/A</t>
  </si>
  <si>
    <t>62-555-0136-21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</si>
</sst>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i/>
      <sz val="12"/>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sz val="8"/>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96">
    <xf numFmtId="0" fontId="0" fillId="0" borderId="0" xfId="0"/>
    <xf numFmtId="0" fontId="0" fillId="0" borderId="0" xfId="0" applyAlignment="1">
      <alignment vertical="center" wrapText="1"/>
    </xf>
    <xf numFmtId="0" fontId="0" fillId="0" borderId="0" xfId="0" applyAlignment="1">
      <alignment horizontal="center"/>
    </xf>
    <xf numFmtId="0" fontId="0" fillId="0" borderId="0" xfId="0" quotePrefix="1"/>
    <xf numFmtId="0" fontId="0" fillId="0" borderId="1" xfId="0" applyBorder="1" applyAlignment="1">
      <alignment horizontal="center"/>
    </xf>
    <xf numFmtId="0" fontId="2" fillId="0" borderId="0" xfId="0" applyFont="1"/>
    <xf numFmtId="0" fontId="4" fillId="0" borderId="0" xfId="0" applyFont="1"/>
    <xf numFmtId="14" fontId="0" fillId="0" borderId="0" xfId="0" applyNumberFormat="1" applyAlignment="1">
      <alignment horizontal="center"/>
    </xf>
    <xf numFmtId="0" fontId="0" fillId="0" borderId="0" xfId="0" applyAlignment="1">
      <alignment horizontal="left"/>
    </xf>
    <xf numFmtId="44" fontId="0" fillId="0" borderId="0" xfId="1" applyFont="1"/>
    <xf numFmtId="44" fontId="2" fillId="0" borderId="0" xfId="0" applyNumberFormat="1" applyFont="1"/>
    <xf numFmtId="0" fontId="0" fillId="0" borderId="1" xfId="0" applyBorder="1"/>
    <xf numFmtId="44" fontId="2" fillId="0" borderId="1" xfId="0" applyNumberFormat="1" applyFont="1" applyBorder="1"/>
    <xf numFmtId="44" fontId="0" fillId="0" borderId="3" xfId="1" applyFont="1" applyBorder="1"/>
    <xf numFmtId="44" fontId="0" fillId="0" borderId="2" xfId="1" applyFont="1" applyBorder="1"/>
    <xf numFmtId="0" fontId="5" fillId="0" borderId="4" xfId="0" applyFont="1" applyBorder="1" applyAlignment="1">
      <alignment horizontal="center"/>
    </xf>
    <xf numFmtId="0" fontId="5" fillId="0" borderId="3" xfId="0" applyFont="1" applyBorder="1" applyAlignment="1">
      <alignment horizontal="center"/>
    </xf>
    <xf numFmtId="0" fontId="0" fillId="0" borderId="2" xfId="0" applyBorder="1" applyAlignment="1">
      <alignment horizontal="center"/>
    </xf>
    <xf numFmtId="0" fontId="5" fillId="0" borderId="0" xfId="0" applyFont="1" applyAlignment="1">
      <alignment horizontal="center"/>
    </xf>
    <xf numFmtId="0" fontId="3" fillId="0" borderId="0" xfId="2" applyAlignment="1">
      <alignment horizontal="center"/>
    </xf>
    <xf numFmtId="44" fontId="2" fillId="0" borderId="0" xfId="1" applyFont="1"/>
    <xf numFmtId="0" fontId="2" fillId="0" borderId="0" xfId="0" applyFont="1" applyAlignment="1">
      <alignment horizontal="center"/>
    </xf>
    <xf numFmtId="44" fontId="2" fillId="0" borderId="1" xfId="1" applyFont="1" applyBorder="1"/>
    <xf numFmtId="0" fontId="0" fillId="0" borderId="0" xfId="0" applyAlignment="1">
      <alignment wrapText="1"/>
    </xf>
    <xf numFmtId="0" fontId="0" fillId="0" borderId="0" xfId="0" applyAlignment="1">
      <alignment vertical="center"/>
    </xf>
    <xf numFmtId="0" fontId="0" fillId="0" borderId="0" xfId="0" applyAlignment="1">
      <alignment horizontal="center" vertical="center"/>
    </xf>
    <xf numFmtId="44" fontId="2" fillId="0" borderId="0" xfId="1" applyFont="1" applyAlignment="1">
      <alignment vertical="center"/>
    </xf>
    <xf numFmtId="44" fontId="0" fillId="0" borderId="3" xfId="1" applyFont="1" applyBorder="1" applyAlignment="1">
      <alignment vertical="center"/>
    </xf>
    <xf numFmtId="0" fontId="5" fillId="0" borderId="0" xfId="0" applyFont="1" applyBorder="1" applyAlignment="1">
      <alignment horizontal="center"/>
    </xf>
    <xf numFmtId="0" fontId="2" fillId="0" borderId="0" xfId="0" applyFont="1" applyBorder="1"/>
    <xf numFmtId="44" fontId="2" fillId="0" borderId="3" xfId="0" applyNumberFormat="1" applyFont="1" applyBorder="1"/>
    <xf numFmtId="0" fontId="2" fillId="0" borderId="4" xfId="0" applyFont="1" applyBorder="1"/>
    <xf numFmtId="0" fontId="6" fillId="0" borderId="1" xfId="0" applyFont="1" applyBorder="1" applyAlignment="1">
      <alignment horizontal="center"/>
    </xf>
    <xf numFmtId="0" fontId="6" fillId="0" borderId="1" xfId="0" applyFont="1" applyBorder="1" applyAlignment="1">
      <alignment horizontal="left"/>
    </xf>
    <xf numFmtId="0" fontId="6" fillId="0" borderId="1" xfId="0" applyFont="1" applyBorder="1"/>
    <xf numFmtId="0" fontId="3" fillId="0" borderId="0" xfId="2" quotePrefix="1" applyAlignment="1">
      <alignment horizontal="center"/>
    </xf>
    <xf numFmtId="0" fontId="0" fillId="0" borderId="1" xfId="0" applyBorder="1" applyAlignment="1">
      <alignment wrapText="1"/>
    </xf>
    <xf numFmtId="0" fontId="0" fillId="0" borderId="1" xfId="0" applyBorder="1" applyAlignment="1">
      <alignment vertical="center"/>
    </xf>
    <xf numFmtId="44" fontId="0" fillId="0" borderId="3" xfId="0" applyNumberFormat="1" applyBorder="1"/>
    <xf numFmtId="44" fontId="0" fillId="0" borderId="2" xfId="0" applyNumberFormat="1" applyBorder="1"/>
    <xf numFmtId="0" fontId="0" fillId="0" borderId="0" xfId="0" applyAlignment="1">
      <alignment horizontal="center"/>
    </xf>
    <xf numFmtId="0" fontId="0" fillId="0" borderId="3" xfId="0" applyBorder="1" applyAlignment="1">
      <alignment horizontal="center"/>
    </xf>
    <xf numFmtId="0" fontId="0" fillId="0" borderId="3" xfId="0" applyBorder="1" applyAlignment="1">
      <alignment horizontal="center" vertical="center"/>
    </xf>
    <xf numFmtId="0" fontId="0" fillId="0" borderId="0" xfId="0" applyAlignment="1">
      <alignment horizontal="center"/>
    </xf>
    <xf numFmtId="0" fontId="0" fillId="0" borderId="3" xfId="0" applyBorder="1" applyAlignment="1">
      <alignment horizontal="center"/>
    </xf>
    <xf numFmtId="44" fontId="0" fillId="0" borderId="0" xfId="1" applyNumberFormat="1" applyFont="1" applyBorder="1"/>
    <xf numFmtId="44" fontId="0" fillId="0" borderId="0" xfId="0" applyNumberFormat="1" applyBorder="1"/>
    <xf numFmtId="44" fontId="0" fillId="0" borderId="1" xfId="0" applyNumberFormat="1" applyBorder="1"/>
    <xf numFmtId="44" fontId="0" fillId="0" borderId="0" xfId="0" applyNumberFormat="1" applyBorder="1" applyAlignment="1">
      <alignment vertical="center"/>
    </xf>
    <xf numFmtId="44" fontId="0" fillId="0" borderId="4" xfId="1" applyNumberFormat="1" applyFont="1" applyBorder="1"/>
    <xf numFmtId="44" fontId="0" fillId="0" borderId="4" xfId="0" applyNumberFormat="1" applyBorder="1"/>
    <xf numFmtId="44" fontId="0" fillId="0" borderId="4" xfId="0" applyNumberFormat="1" applyBorder="1" applyAlignment="1">
      <alignment vertical="center"/>
    </xf>
    <xf numFmtId="44" fontId="0" fillId="0" borderId="5" xfId="0" applyNumberFormat="1" applyBorder="1"/>
    <xf numFmtId="44" fontId="0" fillId="0" borderId="3" xfId="1" applyNumberFormat="1" applyFont="1" applyBorder="1"/>
    <xf numFmtId="44" fontId="0" fillId="0" borderId="2" xfId="1" applyNumberFormat="1" applyFont="1" applyBorder="1"/>
    <xf numFmtId="44" fontId="0" fillId="0" borderId="3" xfId="1" applyNumberFormat="1" applyFont="1" applyBorder="1" applyAlignment="1">
      <alignment vertical="center"/>
    </xf>
    <xf numFmtId="0" fontId="0" fillId="0" borderId="0" xfId="0" applyAlignment="1">
      <alignment horizontal="center"/>
    </xf>
    <xf numFmtId="0" fontId="0" fillId="0" borderId="3" xfId="0" applyBorder="1" applyAlignment="1">
      <alignment horizontal="center"/>
    </xf>
    <xf numFmtId="44" fontId="0" fillId="0" borderId="0" xfId="1" applyFont="1" applyAlignment="1">
      <alignment vertical="center"/>
    </xf>
    <xf numFmtId="44" fontId="0" fillId="0" borderId="0" xfId="1" applyNumberFormat="1" applyFont="1" applyAlignment="1">
      <alignment vertical="center"/>
    </xf>
    <xf numFmtId="44" fontId="0" fillId="0" borderId="0" xfId="0" applyNumberFormat="1" applyAlignment="1">
      <alignment vertical="center"/>
    </xf>
    <xf numFmtId="44" fontId="0" fillId="0" borderId="0" xfId="1" applyNumberFormat="1" applyFont="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44" fontId="0" fillId="0" borderId="1" xfId="0" applyNumberFormat="1" applyBorder="1" applyAlignment="1">
      <alignment vertical="center"/>
    </xf>
    <xf numFmtId="44" fontId="0" fillId="0" borderId="2" xfId="1" applyFont="1" applyBorder="1" applyAlignment="1">
      <alignment vertical="center"/>
    </xf>
    <xf numFmtId="44" fontId="2" fillId="0" borderId="1" xfId="1" applyFont="1" applyBorder="1" applyAlignment="1">
      <alignment vertical="center"/>
    </xf>
    <xf numFmtId="44" fontId="0" fillId="0" borderId="1" xfId="1" applyFont="1" applyBorder="1" applyAlignment="1">
      <alignment vertical="center"/>
    </xf>
    <xf numFmtId="44" fontId="0" fillId="0" borderId="1" xfId="1" applyFont="1" applyBorder="1"/>
    <xf numFmtId="0" fontId="3" fillId="0" borderId="0" xfId="2" applyAlignment="1">
      <alignment horizontal="center" vertical="center"/>
    </xf>
    <xf numFmtId="0" fontId="0" fillId="0" borderId="0" xfId="0" applyAlignment="1">
      <alignment horizontal="center"/>
    </xf>
    <xf numFmtId="0" fontId="0" fillId="0" borderId="3" xfId="0" applyBorder="1" applyAlignment="1">
      <alignment horizontal="center"/>
    </xf>
    <xf numFmtId="0" fontId="0" fillId="0" borderId="0" xfId="0" applyAlignment="1">
      <alignment horizontal="center"/>
    </xf>
    <xf numFmtId="12" fontId="0" fillId="0" borderId="0" xfId="0" applyNumberFormat="1"/>
    <xf numFmtId="8" fontId="0" fillId="0" borderId="0" xfId="0" applyNumberFormat="1"/>
    <xf numFmtId="6" fontId="0" fillId="0" borderId="0" xfId="0" applyNumberFormat="1"/>
    <xf numFmtId="3" fontId="0" fillId="0" borderId="0" xfId="0" applyNumberFormat="1" applyAlignment="1">
      <alignment horizontal="center"/>
    </xf>
    <xf numFmtId="0" fontId="0" fillId="0" borderId="0" xfId="0" applyFont="1" applyAlignment="1">
      <alignment horizontal="center"/>
    </xf>
    <xf numFmtId="8" fontId="2" fillId="0" borderId="0" xfId="0" applyNumberFormat="1" applyFont="1"/>
    <xf numFmtId="0" fontId="0" fillId="0" borderId="0" xfId="0" applyAlignment="1">
      <alignment horizontal="center"/>
    </xf>
    <xf numFmtId="0" fontId="0" fillId="0" borderId="0" xfId="0"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7" fillId="2" borderId="6" xfId="0" applyFont="1" applyFill="1" applyBorder="1" applyAlignment="1">
      <alignment horizontal="center"/>
    </xf>
    <xf numFmtId="0" fontId="7" fillId="2" borderId="7" xfId="0" applyFont="1" applyFill="1" applyBorder="1" applyAlignment="1">
      <alignment horizontal="center"/>
    </xf>
    <xf numFmtId="164" fontId="2" fillId="0" borderId="8" xfId="0" applyNumberFormat="1" applyFont="1" applyBorder="1" applyAlignment="1">
      <alignment horizontal="center"/>
    </xf>
    <xf numFmtId="0" fontId="0" fillId="0" borderId="0" xfId="0" applyAlignment="1"/>
    <xf numFmtId="44" fontId="0" fillId="0" borderId="0" xfId="0" applyNumberFormat="1"/>
    <xf numFmtId="44" fontId="0" fillId="0" borderId="0" xfId="0" applyNumberFormat="1" applyFont="1" applyAlignment="1">
      <alignment horizontal="center"/>
    </xf>
    <xf numFmtId="44" fontId="0" fillId="0" borderId="0" xfId="0" applyNumberFormat="1" applyFont="1"/>
    <xf numFmtId="44" fontId="1" fillId="0" borderId="0" xfId="1" applyNumberFormat="1" applyFont="1"/>
    <xf numFmtId="0" fontId="0" fillId="0" borderId="0" xfId="0" applyAlignment="1">
      <alignment horizontal="left" vertical="center" wrapText="1"/>
    </xf>
    <xf numFmtId="44" fontId="0" fillId="0" borderId="0" xfId="1" applyFont="1" applyAlignment="1">
      <alignment horizontal="center"/>
    </xf>
    <xf numFmtId="0" fontId="0" fillId="0" borderId="0" xfId="0" applyAlignment="1">
      <alignment horizontal="righ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oneCellAnchor>
    <xdr:from>
      <xdr:col>7</xdr:col>
      <xdr:colOff>85725</xdr:colOff>
      <xdr:row>1</xdr:row>
      <xdr:rowOff>19050</xdr:rowOff>
    </xdr:from>
    <xdr:ext cx="6629400" cy="2159053"/>
    <xdr:sp macro="" textlink="">
      <xdr:nvSpPr>
        <xdr:cNvPr id="2" name="TextBox 1">
          <a:extLst>
            <a:ext uri="{FF2B5EF4-FFF2-40B4-BE49-F238E27FC236}">
              <a16:creationId xmlns:a16="http://schemas.microsoft.com/office/drawing/2014/main" id="{64596B23-60BC-40C3-812A-C213E1F99447}"/>
            </a:ext>
          </a:extLst>
        </xdr:cNvPr>
        <xdr:cNvSpPr txBox="1"/>
      </xdr:nvSpPr>
      <xdr:spPr>
        <a:xfrm>
          <a:off x="9686925" y="257175"/>
          <a:ext cx="6629400" cy="2159053"/>
        </a:xfrm>
        <a:prstGeom prst="rect">
          <a:avLst/>
        </a:prstGeom>
        <a:solidFill>
          <a:sysClr val="window" lastClr="FFFFFF"/>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sng">
              <a:solidFill>
                <a:schemeClr val="tx1"/>
              </a:solidFill>
              <a:effectLst/>
              <a:latin typeface="+mn-lt"/>
              <a:ea typeface="+mn-ea"/>
              <a:cs typeface="+mn-cs"/>
            </a:rPr>
            <a:t>Bid Tabulations Disclaimer: </a:t>
          </a:r>
          <a:r>
            <a:rPr lang="en-US" sz="1100" b="0" i="1">
              <a:solidFill>
                <a:schemeClr val="tx1"/>
              </a:solidFill>
              <a:effectLst/>
              <a:latin typeface="+mn-lt"/>
              <a:ea typeface="+mn-ea"/>
              <a:cs typeface="+mn-cs"/>
            </a:rPr>
            <a:t>These spreadsheets include Bid Tabulations for various airport improvement projects that were received within the 2020 calendar year.  The Bid Tabulations were collected from airport consultants and do not represent all airport improvement projects conducted in the State during each calendar year. The Bid Tabulations shall serve as historical record only.  The Aeronautics Division makes no commitment or guarantee that estimates based on these historical prices will suffice as the Engineer’s Estimate nor result in award of any contract.  </a:t>
          </a:r>
        </a:p>
        <a:p>
          <a:endParaRPr lang="en-US" sz="1100" b="0" i="0">
            <a:solidFill>
              <a:schemeClr val="tx1"/>
            </a:solidFill>
            <a:effectLst/>
            <a:latin typeface="+mn-lt"/>
            <a:ea typeface="+mn-ea"/>
            <a:cs typeface="+mn-cs"/>
          </a:endParaRPr>
        </a:p>
        <a:p>
          <a:r>
            <a:rPr lang="en-US" sz="1100" b="0" i="1">
              <a:solidFill>
                <a:schemeClr val="tx1"/>
              </a:solidFill>
              <a:effectLst/>
              <a:latin typeface="+mn-lt"/>
              <a:ea typeface="+mn-ea"/>
              <a:cs typeface="+mn-cs"/>
            </a:rPr>
            <a:t>Unit prices are specific to each contract and can vary widely depending on various factors.  When developing an Opinion of Probable Cost for a project, it is recommended to develop cost-based estimates which include all costs for material, labor, supplies, equipment, subcontracts, overhead, markup, contract bonding, permitting, and taxes which are reasonably required to complete the work.</a:t>
          </a:r>
          <a:endParaRPr lang="en-US" sz="1100" b="0" i="0">
            <a:solidFill>
              <a:schemeClr val="tx1"/>
            </a:solidFill>
            <a:effectLst/>
            <a:latin typeface="+mn-lt"/>
            <a:ea typeface="+mn-ea"/>
            <a:cs typeface="+mn-cs"/>
          </a:endParaRPr>
        </a:p>
        <a:p>
          <a:endParaRPr lang="en-US"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7FB2A9BC-B292-40E5-9D0D-5AAD1D816C9A}"/>
            </a:ext>
          </a:extLst>
        </xdr:cNvPr>
        <xdr:cNvSpPr txBox="1"/>
      </xdr:nvSpPr>
      <xdr:spPr>
        <a:xfrm>
          <a:off x="5463540" y="200025"/>
          <a:ext cx="1211580" cy="411480"/>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CAEE812B-87F0-4179-BE28-AD26BA7BC4EA}"/>
            </a:ext>
          </a:extLst>
        </xdr:cNvPr>
        <xdr:cNvSpPr txBox="1"/>
      </xdr:nvSpPr>
      <xdr:spPr>
        <a:xfrm>
          <a:off x="5463540" y="200025"/>
          <a:ext cx="1211580" cy="411480"/>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5AF9B449-0B64-4C9B-90FD-DC5C67BB9D50}"/>
            </a:ext>
          </a:extLst>
        </xdr:cNvPr>
        <xdr:cNvSpPr txBox="1"/>
      </xdr:nvSpPr>
      <xdr:spPr>
        <a:xfrm>
          <a:off x="5463540" y="200025"/>
          <a:ext cx="1211580" cy="411480"/>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5681AB59-0EB2-40A2-B6D7-00F3898305C1}"/>
            </a:ext>
          </a:extLst>
        </xdr:cNvPr>
        <xdr:cNvSpPr txBox="1"/>
      </xdr:nvSpPr>
      <xdr:spPr>
        <a:xfrm>
          <a:off x="5463540" y="200025"/>
          <a:ext cx="1211580" cy="411480"/>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815D79C1-F694-4574-B3B1-53A8D7E58D7B}"/>
            </a:ext>
          </a:extLst>
        </xdr:cNvPr>
        <xdr:cNvSpPr txBox="1"/>
      </xdr:nvSpPr>
      <xdr:spPr>
        <a:xfrm>
          <a:off x="5463540" y="200025"/>
          <a:ext cx="1211580" cy="411480"/>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5DCE3A2-2ACC-49D3-BB99-84CAA62D36B9}"/>
            </a:ext>
          </a:extLst>
        </xdr:cNvPr>
        <xdr:cNvSpPr txBox="1"/>
      </xdr:nvSpPr>
      <xdr:spPr>
        <a:xfrm>
          <a:off x="5463540" y="200025"/>
          <a:ext cx="1211580" cy="411480"/>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74BC7D60-58B4-4CEE-A907-4A19B21FB053}"/>
            </a:ext>
          </a:extLst>
        </xdr:cNvPr>
        <xdr:cNvSpPr txBox="1"/>
      </xdr:nvSpPr>
      <xdr:spPr>
        <a:xfrm>
          <a:off x="5459730" y="198120"/>
          <a:ext cx="1205865" cy="40576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0</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BA3C00E2-743E-428E-AE1D-1130B6D80CC3}"/>
            </a:ext>
          </a:extLst>
        </xdr:cNvPr>
        <xdr:cNvSpPr txBox="1"/>
      </xdr:nvSpPr>
      <xdr:spPr>
        <a:xfrm>
          <a:off x="53340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5F47E16A-CAAC-4CDD-911E-B36AC586833F}"/>
            </a:ext>
          </a:extLst>
        </xdr:cNvPr>
        <xdr:cNvSpPr txBox="1"/>
      </xdr:nvSpPr>
      <xdr:spPr>
        <a:xfrm>
          <a:off x="53340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72277D42-EDB5-44E9-B5AA-B07BCFB7ED5C}"/>
            </a:ext>
          </a:extLst>
        </xdr:cNvPr>
        <xdr:cNvSpPr txBox="1"/>
      </xdr:nvSpPr>
      <xdr:spPr>
        <a:xfrm>
          <a:off x="53340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BAF5A771-7D07-4573-BFDB-4D35670D278F}"/>
            </a:ext>
          </a:extLst>
        </xdr:cNvPr>
        <xdr:cNvSpPr txBox="1"/>
      </xdr:nvSpPr>
      <xdr:spPr>
        <a:xfrm>
          <a:off x="5463540" y="200025"/>
          <a:ext cx="1211580" cy="411480"/>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46E2631C-324F-41ED-A1F6-F4BAFC1A7F53}"/>
            </a:ext>
          </a:extLst>
        </xdr:cNvPr>
        <xdr:cNvSpPr txBox="1"/>
      </xdr:nvSpPr>
      <xdr:spPr>
        <a:xfrm>
          <a:off x="5463540" y="200025"/>
          <a:ext cx="1211580" cy="411480"/>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21B79768-35B7-48C1-841C-04D2739ED534}"/>
            </a:ext>
          </a:extLst>
        </xdr:cNvPr>
        <xdr:cNvSpPr txBox="1"/>
      </xdr:nvSpPr>
      <xdr:spPr>
        <a:xfrm>
          <a:off x="5463540" y="200025"/>
          <a:ext cx="1211580" cy="411480"/>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F0DE20B8-D639-4D26-AED3-3B98431DC9C4}"/>
            </a:ext>
          </a:extLst>
        </xdr:cNvPr>
        <xdr:cNvSpPr txBox="1"/>
      </xdr:nvSpPr>
      <xdr:spPr>
        <a:xfrm>
          <a:off x="10235565" y="200025"/>
          <a:ext cx="1192530" cy="411480"/>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3B74F3C0-E6EC-4F03-9BED-A984771DEC91}"/>
            </a:ext>
          </a:extLst>
        </xdr:cNvPr>
        <xdr:cNvSpPr txBox="1"/>
      </xdr:nvSpPr>
      <xdr:spPr>
        <a:xfrm>
          <a:off x="5463540" y="200025"/>
          <a:ext cx="1211580" cy="411480"/>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A374B05E-9D50-4679-ACCD-0A7EFEDD000C}"/>
            </a:ext>
          </a:extLst>
        </xdr:cNvPr>
        <xdr:cNvSpPr txBox="1"/>
      </xdr:nvSpPr>
      <xdr:spPr>
        <a:xfrm>
          <a:off x="5463540" y="200025"/>
          <a:ext cx="1211580" cy="411480"/>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66712D63-7170-4CD2-A56C-1BAAFD5F760E}"/>
            </a:ext>
          </a:extLst>
        </xdr:cNvPr>
        <xdr:cNvSpPr txBox="1"/>
      </xdr:nvSpPr>
      <xdr:spPr>
        <a:xfrm>
          <a:off x="5463540" y="200025"/>
          <a:ext cx="1211580" cy="411480"/>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7"/>
  <sheetViews>
    <sheetView tabSelected="1" workbookViewId="0">
      <selection activeCell="D21" sqref="D21"/>
    </sheetView>
  </sheetViews>
  <sheetFormatPr defaultRowHeight="14.4" x14ac:dyDescent="0.3"/>
  <cols>
    <col min="1" max="1" width="11" style="2" bestFit="1" customWidth="1"/>
    <col min="2" max="2" width="24.5546875" bestFit="1" customWidth="1"/>
    <col min="3" max="3" width="33" customWidth="1"/>
    <col min="4" max="4" width="41.6640625" bestFit="1" customWidth="1"/>
    <col min="5" max="5" width="15.44140625" style="2" customWidth="1"/>
    <col min="6" max="6" width="9.109375" style="2"/>
  </cols>
  <sheetData>
    <row r="1" spans="1:6" ht="18" x14ac:dyDescent="0.35">
      <c r="A1" s="32" t="s">
        <v>0</v>
      </c>
      <c r="B1" s="33" t="s">
        <v>4</v>
      </c>
      <c r="C1" s="34" t="s">
        <v>5</v>
      </c>
      <c r="D1" s="34" t="s">
        <v>6</v>
      </c>
      <c r="E1" s="32" t="s">
        <v>3</v>
      </c>
      <c r="F1" s="32" t="s">
        <v>7</v>
      </c>
    </row>
    <row r="2" spans="1:6" x14ac:dyDescent="0.3">
      <c r="A2" s="2" t="s">
        <v>14</v>
      </c>
      <c r="B2" t="str">
        <f>VLOOKUP($A2,Data!$A$2:$D$80,3)</f>
        <v>Hohenwald</v>
      </c>
      <c r="C2" t="str">
        <f>VLOOKUP($A2,Data!$A$2:$D$80,4)</f>
        <v>John A. Baker Field</v>
      </c>
      <c r="D2" t="s">
        <v>401</v>
      </c>
      <c r="E2" s="2" t="s">
        <v>890</v>
      </c>
      <c r="F2" s="19" t="s">
        <v>328</v>
      </c>
    </row>
    <row r="3" spans="1:6" x14ac:dyDescent="0.3">
      <c r="A3" s="2" t="s">
        <v>20</v>
      </c>
      <c r="B3" t="str">
        <f>VLOOKUP($A3,Data!$A$2:$D$80,3)</f>
        <v>Portland</v>
      </c>
      <c r="C3" t="str">
        <f>VLOOKUP($A3,Data!$A$2:$D$80,4)</f>
        <v>Portland Municipal</v>
      </c>
      <c r="D3" t="s">
        <v>426</v>
      </c>
      <c r="E3" s="2" t="s">
        <v>427</v>
      </c>
      <c r="F3" s="19" t="s">
        <v>328</v>
      </c>
    </row>
    <row r="4" spans="1:6" s="24" customFormat="1" ht="28.95" customHeight="1" x14ac:dyDescent="0.3">
      <c r="A4" s="25" t="s">
        <v>22</v>
      </c>
      <c r="B4" s="24" t="str">
        <f>VLOOKUP($A4,Data!$A$2:$D$80,3)</f>
        <v>Jamestown</v>
      </c>
      <c r="C4" s="24" t="str">
        <f>VLOOKUP($A4,Data!$A$2:$D$80,4)</f>
        <v>Jamestown Municipal</v>
      </c>
      <c r="D4" s="1" t="s">
        <v>780</v>
      </c>
      <c r="E4" s="25" t="s">
        <v>779</v>
      </c>
      <c r="F4" s="70" t="s">
        <v>328</v>
      </c>
    </row>
    <row r="5" spans="1:6" s="24" customFormat="1" ht="28.95" customHeight="1" x14ac:dyDescent="0.3">
      <c r="A5" s="25" t="s">
        <v>22</v>
      </c>
      <c r="B5" s="24" t="str">
        <f>VLOOKUP($A5,Data!$A$2:$D$80,3)</f>
        <v>Jamestown</v>
      </c>
      <c r="C5" s="24" t="str">
        <f>VLOOKUP($A5,Data!$A$2:$D$80,4)</f>
        <v>Jamestown Municipal</v>
      </c>
      <c r="D5" s="1" t="s">
        <v>781</v>
      </c>
      <c r="E5" s="25" t="s">
        <v>779</v>
      </c>
      <c r="F5" s="70" t="s">
        <v>328</v>
      </c>
    </row>
    <row r="6" spans="1:6" x14ac:dyDescent="0.3">
      <c r="A6" s="2" t="s">
        <v>33</v>
      </c>
      <c r="B6" t="str">
        <f>VLOOKUP($A6,Data!$A$2:$D$80,3)</f>
        <v>Winchester</v>
      </c>
      <c r="C6" t="str">
        <f>VLOOKUP($A6,Data!$A$2:$D$80,4)</f>
        <v>Winchester Municipal</v>
      </c>
      <c r="D6" t="s">
        <v>465</v>
      </c>
      <c r="E6" s="2" t="s">
        <v>466</v>
      </c>
      <c r="F6" s="19" t="s">
        <v>328</v>
      </c>
    </row>
    <row r="7" spans="1:6" x14ac:dyDescent="0.3">
      <c r="A7" s="2" t="s">
        <v>40</v>
      </c>
      <c r="B7" t="str">
        <f>VLOOKUP($A7,Data!$A$2:$D$80,3)</f>
        <v>Collegedale</v>
      </c>
      <c r="C7" t="str">
        <f>VLOOKUP($A7,Data!$A$2:$D$80,4)</f>
        <v>Collegedale Municipal</v>
      </c>
      <c r="D7" t="s">
        <v>510</v>
      </c>
      <c r="E7" s="2" t="s">
        <v>511</v>
      </c>
      <c r="F7" s="19" t="s">
        <v>328</v>
      </c>
    </row>
    <row r="8" spans="1:6" x14ac:dyDescent="0.3">
      <c r="A8" s="2" t="s">
        <v>50</v>
      </c>
      <c r="B8" t="str">
        <f>VLOOKUP($A8,Data!$A$2:$D$80,3)</f>
        <v>Lewisburg</v>
      </c>
      <c r="C8" t="str">
        <f>VLOOKUP($A8,Data!$A$2:$D$80,4)</f>
        <v>Ellington</v>
      </c>
      <c r="D8" t="s">
        <v>538</v>
      </c>
      <c r="E8" s="2" t="s">
        <v>539</v>
      </c>
      <c r="F8" s="19" t="s">
        <v>328</v>
      </c>
    </row>
    <row r="9" spans="1:6" x14ac:dyDescent="0.3">
      <c r="A9" s="2" t="s">
        <v>55</v>
      </c>
      <c r="B9" t="str">
        <f>VLOOKUP($A9,Data!$A$2:$D$80,3)</f>
        <v>Linden</v>
      </c>
      <c r="C9" t="str">
        <f>VLOOKUP($A9,Data!$A$2:$D$80,4)</f>
        <v>James Tucker Airport</v>
      </c>
      <c r="D9" t="s">
        <v>555</v>
      </c>
      <c r="E9" s="2" t="s">
        <v>556</v>
      </c>
      <c r="F9" s="19" t="s">
        <v>328</v>
      </c>
    </row>
    <row r="10" spans="1:6" x14ac:dyDescent="0.3">
      <c r="A10" s="2" t="s">
        <v>59</v>
      </c>
      <c r="B10" t="str">
        <f>VLOOKUP($A10,Data!$A$2:$D$80,3)</f>
        <v>Lebanon</v>
      </c>
      <c r="C10" t="str">
        <f>VLOOKUP($A10,Data!$A$2:$D$80,4)</f>
        <v>Lebanon Municipal</v>
      </c>
      <c r="D10" t="s">
        <v>573</v>
      </c>
      <c r="E10" s="2" t="s">
        <v>574</v>
      </c>
      <c r="F10" s="19" t="s">
        <v>328</v>
      </c>
    </row>
    <row r="11" spans="1:6" x14ac:dyDescent="0.3">
      <c r="A11" s="2" t="s">
        <v>65</v>
      </c>
      <c r="B11" t="str">
        <f>VLOOKUP($A11,Data!$A$2:$D$80,3)</f>
        <v>Madisonville</v>
      </c>
      <c r="C11" t="str">
        <f>VLOOKUP($A11,Data!$A$2:$D$80,4)</f>
        <v>Monroe County</v>
      </c>
      <c r="D11" t="s">
        <v>635</v>
      </c>
      <c r="E11" s="2" t="s">
        <v>1116</v>
      </c>
      <c r="F11" s="19" t="s">
        <v>328</v>
      </c>
    </row>
    <row r="12" spans="1:6" x14ac:dyDescent="0.3">
      <c r="A12" s="2" t="s">
        <v>66</v>
      </c>
      <c r="B12" t="str">
        <f>VLOOKUP($A12,Data!$A$2:$D$80,3)</f>
        <v>Morristown</v>
      </c>
      <c r="C12" t="str">
        <f>VLOOKUP($A12,Data!$A$2:$D$80,4)</f>
        <v>Moore-Murrell Field</v>
      </c>
      <c r="D12" t="s">
        <v>700</v>
      </c>
      <c r="E12" s="2" t="s">
        <v>701</v>
      </c>
      <c r="F12" s="35" t="s">
        <v>328</v>
      </c>
    </row>
    <row r="13" spans="1:6" s="24" customFormat="1" ht="14.4" customHeight="1" x14ac:dyDescent="0.3">
      <c r="A13" s="56" t="s">
        <v>67</v>
      </c>
      <c r="B13" t="str">
        <f>VLOOKUP($A13,Data!$A$2:$D$80,3)</f>
        <v>Smyrna</v>
      </c>
      <c r="C13" t="str">
        <f>VLOOKUP($A13,Data!$A$2:$D$80,4)</f>
        <v>Smyrna Airport</v>
      </c>
      <c r="D13" t="s">
        <v>741</v>
      </c>
      <c r="E13" s="56" t="s">
        <v>1115</v>
      </c>
      <c r="F13" s="19" t="s">
        <v>328</v>
      </c>
    </row>
    <row r="14" spans="1:6" s="24" customFormat="1" ht="14.4" customHeight="1" x14ac:dyDescent="0.3">
      <c r="A14" s="56" t="s">
        <v>73</v>
      </c>
      <c r="B14" t="str">
        <f>VLOOKUP($A14,Data!$A$2:$D$80,3)</f>
        <v>Mcminnville</v>
      </c>
      <c r="C14" t="str">
        <f>VLOOKUP($A14,Data!$A$2:$D$80,4)</f>
        <v>Warren County Memorial</v>
      </c>
      <c r="D14" t="s">
        <v>756</v>
      </c>
      <c r="E14" s="56" t="s">
        <v>1114</v>
      </c>
      <c r="F14" s="19" t="s">
        <v>328</v>
      </c>
    </row>
    <row r="15" spans="1:6" x14ac:dyDescent="0.3">
      <c r="A15" s="2" t="s">
        <v>26</v>
      </c>
      <c r="B15" t="str">
        <f>VLOOKUP($A15,Data!$A$2:$D$80,3)</f>
        <v>Lafayette</v>
      </c>
      <c r="C15" t="str">
        <f>VLOOKUP($A15,Data!$A$2:$D$80,4)</f>
        <v>Lafayette Municipal</v>
      </c>
      <c r="D15" t="s">
        <v>891</v>
      </c>
      <c r="E15" s="2" t="s">
        <v>892</v>
      </c>
      <c r="F15" s="19" t="s">
        <v>328</v>
      </c>
    </row>
    <row r="16" spans="1:6" x14ac:dyDescent="0.3">
      <c r="A16" s="2" t="s">
        <v>924</v>
      </c>
      <c r="B16" t="s">
        <v>241</v>
      </c>
      <c r="C16" t="s">
        <v>953</v>
      </c>
      <c r="D16" t="s">
        <v>954</v>
      </c>
      <c r="E16" s="2" t="s">
        <v>925</v>
      </c>
      <c r="F16" s="19" t="s">
        <v>328</v>
      </c>
    </row>
    <row r="17" spans="1:6" x14ac:dyDescent="0.3">
      <c r="A17" s="2" t="s">
        <v>69</v>
      </c>
      <c r="B17" t="s">
        <v>132</v>
      </c>
      <c r="C17" t="s">
        <v>254</v>
      </c>
      <c r="D17" t="s">
        <v>955</v>
      </c>
      <c r="E17" s="2" t="s">
        <v>1112</v>
      </c>
      <c r="F17" s="19" t="s">
        <v>328</v>
      </c>
    </row>
  </sheetData>
  <sortState xmlns:xlrd2="http://schemas.microsoft.com/office/spreadsheetml/2017/richdata2" ref="A2:F14">
    <sortCondition ref="A2"/>
  </sortState>
  <hyperlinks>
    <hyperlink ref="F3" location="'1M5'!A1" display="LINK" xr:uid="{D9E625B7-AC1B-4904-90D5-A03BC019E0DA}"/>
    <hyperlink ref="F7" location="FGU!A1" display="LINK" xr:uid="{EA5B9421-7A15-4053-99CA-5C5949F8CC12}"/>
    <hyperlink ref="F8" location="LUG!A1" display="LINK" xr:uid="{8930693D-929C-48A1-A8C2-5B406010D12A}"/>
    <hyperlink ref="F6" location="BGF!A1" display="LINK" xr:uid="{88921AEE-1DB4-4986-94B2-55233149E11B}"/>
    <hyperlink ref="F9" location="'M15'!A1" display="LINK" xr:uid="{591A92A5-7C1B-4F5D-AE97-F3169345ED67}"/>
    <hyperlink ref="F10" location="'M54'!A1" display="LINK" xr:uid="{A6E660D9-4829-487D-80D6-70844CD902ED}"/>
    <hyperlink ref="F11" location="MNV!A1" display="LINK" xr:uid="{A4151071-7F29-4AFE-B3E6-BA31FAAB548D}"/>
    <hyperlink ref="F12" location="MOR!A1" display="LINK" xr:uid="{64B5A077-723D-4CB6-AB89-58DF6FFCAAB4}"/>
    <hyperlink ref="F5" location="'2A1 (2)'!A1" display="LINK" xr:uid="{4643F282-3867-403D-92F5-B474FC305839}"/>
    <hyperlink ref="F13" location="MQY!A1" display="LINK" xr:uid="{1C735D94-F961-414C-AF1F-C927CCCF02F6}"/>
    <hyperlink ref="F2" location="'0M3'!A1" display="LINK" xr:uid="{DB4EA586-9404-4AE4-8082-3C322B65733A}"/>
    <hyperlink ref="F4" location="'2A1 (1)'!A1" display="LINK" xr:uid="{18BA311B-9300-4020-8814-0F9121A2F058}"/>
    <hyperlink ref="F14" location="RNC!A1" display="LINK" xr:uid="{BCF4604C-A068-4E13-A4DC-045695DDC15B}"/>
    <hyperlink ref="F15" location="'3M7'!A1" display="LINK" xr:uid="{1176F002-C287-4599-8225-4556229A86FC}"/>
    <hyperlink ref="F16" location="MMI!A1" display="LINK" xr:uid="{AAA34CAA-31C7-4EAA-AE79-92F5871E6C8B}"/>
    <hyperlink ref="F17" location="NQA!A1" display="LINK" xr:uid="{3AB0BF2A-69AA-4244-9A5A-F7CA8E501ABA}"/>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6FFA1-3655-487B-B054-9FBED48E2FAD}">
  <dimension ref="A1:K24"/>
  <sheetViews>
    <sheetView workbookViewId="0">
      <selection activeCell="H29" sqref="H29"/>
    </sheetView>
  </sheetViews>
  <sheetFormatPr defaultRowHeight="14.4" x14ac:dyDescent="0.3"/>
  <cols>
    <col min="2" max="2" width="14" customWidth="1"/>
    <col min="3" max="3" width="9.109375" customWidth="1"/>
    <col min="4" max="4" width="16" customWidth="1"/>
    <col min="5" max="5" width="11.109375" customWidth="1"/>
    <col min="6" max="6" width="53.6640625" customWidth="1"/>
    <col min="7" max="8" width="8.88671875" style="43"/>
    <col min="9" max="10" width="14.33203125" customWidth="1"/>
    <col min="11" max="11" width="17" bestFit="1" customWidth="1"/>
  </cols>
  <sheetData>
    <row r="1" spans="1:11" ht="15.6" x14ac:dyDescent="0.3">
      <c r="A1" s="6" t="s">
        <v>324</v>
      </c>
      <c r="B1" t="s">
        <v>50</v>
      </c>
      <c r="D1" s="6" t="s">
        <v>321</v>
      </c>
      <c r="E1" t="str">
        <f>VLOOKUP($B$1,Data!$A$2:$E$80,2)</f>
        <v>Marshall</v>
      </c>
    </row>
    <row r="2" spans="1:11" ht="15.6" x14ac:dyDescent="0.3">
      <c r="A2" s="6" t="s">
        <v>323</v>
      </c>
      <c r="B2" t="str">
        <f>VLOOKUP($B$1,Data!$A$2:$E$80,3)</f>
        <v>Lewisburg</v>
      </c>
      <c r="D2" s="6" t="s">
        <v>320</v>
      </c>
      <c r="E2" t="str">
        <f>VLOOKUP($B$1,Data!$A$2:$E$80,5)</f>
        <v>Middle</v>
      </c>
    </row>
    <row r="3" spans="1:11" ht="15.6" x14ac:dyDescent="0.3">
      <c r="A3" s="6" t="s">
        <v>322</v>
      </c>
      <c r="B3" t="str">
        <f>VLOOKUP($B$1,Data!$A$2:$E$80,4)</f>
        <v>Ellington</v>
      </c>
    </row>
    <row r="5" spans="1:11" ht="15.6" x14ac:dyDescent="0.3">
      <c r="A5" s="6" t="s">
        <v>319</v>
      </c>
      <c r="C5" t="str">
        <f>Index!D6</f>
        <v>Runway &amp; Apron Asphalt Rehabilitation</v>
      </c>
    </row>
    <row r="6" spans="1:11" ht="15.6" x14ac:dyDescent="0.3">
      <c r="A6" s="6" t="s">
        <v>325</v>
      </c>
      <c r="B6" t="str">
        <f>Index!E6</f>
        <v>26-555-0198-20</v>
      </c>
    </row>
    <row r="7" spans="1:11" ht="15.6" x14ac:dyDescent="0.3">
      <c r="A7" s="6" t="s">
        <v>318</v>
      </c>
      <c r="B7" s="7">
        <v>43888</v>
      </c>
    </row>
    <row r="9" spans="1:11" x14ac:dyDescent="0.3">
      <c r="E9" s="8" t="s">
        <v>304</v>
      </c>
      <c r="F9" s="8" t="s">
        <v>305</v>
      </c>
      <c r="G9" s="43" t="s">
        <v>306</v>
      </c>
      <c r="H9" s="44" t="s">
        <v>307</v>
      </c>
      <c r="I9" s="82" t="s">
        <v>571</v>
      </c>
      <c r="J9" s="83"/>
      <c r="K9" s="5" t="s">
        <v>317</v>
      </c>
    </row>
    <row r="10" spans="1:11" x14ac:dyDescent="0.3">
      <c r="H10" s="44"/>
      <c r="I10" s="28" t="s">
        <v>313</v>
      </c>
      <c r="J10" s="16" t="s">
        <v>314</v>
      </c>
    </row>
    <row r="11" spans="1:11" s="24" customFormat="1" x14ac:dyDescent="0.3">
      <c r="E11" s="24" t="s">
        <v>326</v>
      </c>
      <c r="F11" s="1" t="s">
        <v>352</v>
      </c>
      <c r="G11" s="25" t="s">
        <v>311</v>
      </c>
      <c r="H11" s="42">
        <v>1</v>
      </c>
      <c r="I11" s="61">
        <v>13500</v>
      </c>
      <c r="J11" s="27">
        <f>I11*$H11</f>
        <v>13500</v>
      </c>
      <c r="K11" s="26">
        <f>AVERAGE(I11)</f>
        <v>13500</v>
      </c>
    </row>
    <row r="12" spans="1:11" s="24" customFormat="1" x14ac:dyDescent="0.3">
      <c r="E12" s="24" t="s">
        <v>379</v>
      </c>
      <c r="F12" s="1" t="s">
        <v>543</v>
      </c>
      <c r="G12" s="25" t="s">
        <v>311</v>
      </c>
      <c r="H12" s="42">
        <v>1</v>
      </c>
      <c r="I12" s="48">
        <v>2000</v>
      </c>
      <c r="J12" s="27">
        <f t="shared" ref="J12:J23" si="0">I12*$H12</f>
        <v>2000</v>
      </c>
      <c r="K12" s="26">
        <f t="shared" ref="K12:K23" si="1">AVERAGE(I12)</f>
        <v>2000</v>
      </c>
    </row>
    <row r="13" spans="1:11" s="24" customFormat="1" x14ac:dyDescent="0.3">
      <c r="E13" s="24" t="s">
        <v>380</v>
      </c>
      <c r="F13" s="1" t="s">
        <v>544</v>
      </c>
      <c r="G13" s="25" t="s">
        <v>311</v>
      </c>
      <c r="H13" s="42">
        <v>1</v>
      </c>
      <c r="I13" s="48">
        <v>660</v>
      </c>
      <c r="J13" s="27">
        <f t="shared" si="0"/>
        <v>660</v>
      </c>
      <c r="K13" s="26">
        <f t="shared" si="1"/>
        <v>660</v>
      </c>
    </row>
    <row r="14" spans="1:11" s="24" customFormat="1" x14ac:dyDescent="0.3">
      <c r="E14" s="24" t="s">
        <v>353</v>
      </c>
      <c r="F14" s="1" t="s">
        <v>545</v>
      </c>
      <c r="G14" s="25" t="s">
        <v>310</v>
      </c>
      <c r="H14" s="42">
        <v>7450</v>
      </c>
      <c r="I14" s="48">
        <v>3.22</v>
      </c>
      <c r="J14" s="27">
        <f t="shared" si="0"/>
        <v>23989</v>
      </c>
      <c r="K14" s="26">
        <f t="shared" si="1"/>
        <v>3.22</v>
      </c>
    </row>
    <row r="15" spans="1:11" s="24" customFormat="1" x14ac:dyDescent="0.3">
      <c r="E15" s="24" t="s">
        <v>354</v>
      </c>
      <c r="F15" s="1" t="s">
        <v>546</v>
      </c>
      <c r="G15" s="25" t="s">
        <v>310</v>
      </c>
      <c r="H15" s="42">
        <v>6750</v>
      </c>
      <c r="I15" s="48">
        <v>3.26</v>
      </c>
      <c r="J15" s="27">
        <f t="shared" si="0"/>
        <v>22005</v>
      </c>
      <c r="K15" s="26">
        <f t="shared" si="1"/>
        <v>3.26</v>
      </c>
    </row>
    <row r="16" spans="1:11" s="24" customFormat="1" x14ac:dyDescent="0.3">
      <c r="E16" s="24" t="s">
        <v>355</v>
      </c>
      <c r="F16" s="1" t="s">
        <v>547</v>
      </c>
      <c r="G16" s="25" t="s">
        <v>327</v>
      </c>
      <c r="H16" s="42">
        <v>6</v>
      </c>
      <c r="I16" s="48">
        <v>166</v>
      </c>
      <c r="J16" s="27">
        <f t="shared" si="0"/>
        <v>996</v>
      </c>
      <c r="K16" s="26">
        <f t="shared" si="1"/>
        <v>166</v>
      </c>
    </row>
    <row r="17" spans="5:11" s="24" customFormat="1" ht="43.2" x14ac:dyDescent="0.3">
      <c r="E17" s="24" t="s">
        <v>540</v>
      </c>
      <c r="F17" s="1" t="s">
        <v>548</v>
      </c>
      <c r="G17" s="25" t="s">
        <v>310</v>
      </c>
      <c r="H17" s="42">
        <v>150</v>
      </c>
      <c r="I17" s="48">
        <v>3.76</v>
      </c>
      <c r="J17" s="27">
        <f t="shared" si="0"/>
        <v>564</v>
      </c>
      <c r="K17" s="26">
        <f t="shared" si="1"/>
        <v>3.76</v>
      </c>
    </row>
    <row r="18" spans="5:11" s="24" customFormat="1" x14ac:dyDescent="0.3">
      <c r="E18" s="24" t="s">
        <v>541</v>
      </c>
      <c r="F18" s="1" t="s">
        <v>549</v>
      </c>
      <c r="G18" s="25" t="s">
        <v>310</v>
      </c>
      <c r="H18" s="42">
        <v>60</v>
      </c>
      <c r="I18" s="48">
        <v>12.25</v>
      </c>
      <c r="J18" s="27">
        <f t="shared" si="0"/>
        <v>735</v>
      </c>
      <c r="K18" s="26">
        <f t="shared" si="1"/>
        <v>12.25</v>
      </c>
    </row>
    <row r="19" spans="5:11" s="24" customFormat="1" ht="43.2" x14ac:dyDescent="0.3">
      <c r="E19" s="24" t="s">
        <v>542</v>
      </c>
      <c r="F19" s="1" t="s">
        <v>550</v>
      </c>
      <c r="G19" s="25" t="s">
        <v>327</v>
      </c>
      <c r="H19" s="42">
        <v>1</v>
      </c>
      <c r="I19" s="48">
        <v>1907</v>
      </c>
      <c r="J19" s="27">
        <f t="shared" si="0"/>
        <v>1907</v>
      </c>
      <c r="K19" s="26">
        <f t="shared" si="1"/>
        <v>1907</v>
      </c>
    </row>
    <row r="20" spans="5:11" s="24" customFormat="1" ht="28.8" x14ac:dyDescent="0.3">
      <c r="E20" s="24" t="s">
        <v>389</v>
      </c>
      <c r="F20" s="1" t="s">
        <v>551</v>
      </c>
      <c r="G20" s="25" t="s">
        <v>310</v>
      </c>
      <c r="H20" s="42">
        <v>6900</v>
      </c>
      <c r="I20" s="48">
        <v>2.61</v>
      </c>
      <c r="J20" s="27">
        <f t="shared" si="0"/>
        <v>18009</v>
      </c>
      <c r="K20" s="26">
        <f t="shared" si="1"/>
        <v>2.61</v>
      </c>
    </row>
    <row r="21" spans="5:11" s="24" customFormat="1" x14ac:dyDescent="0.3">
      <c r="E21" s="24" t="s">
        <v>395</v>
      </c>
      <c r="F21" s="1" t="s">
        <v>552</v>
      </c>
      <c r="G21" s="25" t="s">
        <v>327</v>
      </c>
      <c r="H21" s="42">
        <v>6</v>
      </c>
      <c r="I21" s="48">
        <v>1160</v>
      </c>
      <c r="J21" s="27">
        <f t="shared" si="0"/>
        <v>6960</v>
      </c>
      <c r="K21" s="26">
        <f t="shared" si="1"/>
        <v>1160</v>
      </c>
    </row>
    <row r="22" spans="5:11" s="24" customFormat="1" x14ac:dyDescent="0.3">
      <c r="E22" s="24" t="s">
        <v>356</v>
      </c>
      <c r="F22" s="1" t="s">
        <v>553</v>
      </c>
      <c r="G22" s="25" t="s">
        <v>327</v>
      </c>
      <c r="H22" s="42">
        <v>2</v>
      </c>
      <c r="I22" s="48">
        <v>21330</v>
      </c>
      <c r="J22" s="27">
        <f t="shared" si="0"/>
        <v>42660</v>
      </c>
      <c r="K22" s="26">
        <f t="shared" si="1"/>
        <v>21330</v>
      </c>
    </row>
    <row r="23" spans="5:11" s="24" customFormat="1" x14ac:dyDescent="0.3">
      <c r="E23" s="37"/>
      <c r="F23" s="62" t="s">
        <v>554</v>
      </c>
      <c r="G23" s="63" t="s">
        <v>327</v>
      </c>
      <c r="H23" s="64">
        <v>2</v>
      </c>
      <c r="I23" s="65">
        <v>682.5</v>
      </c>
      <c r="J23" s="66">
        <f t="shared" si="0"/>
        <v>1365</v>
      </c>
      <c r="K23" s="67">
        <f t="shared" si="1"/>
        <v>682.5</v>
      </c>
    </row>
    <row r="24" spans="5:11" s="5" customFormat="1" x14ac:dyDescent="0.3">
      <c r="G24" s="21"/>
      <c r="H24" s="21" t="s">
        <v>425</v>
      </c>
      <c r="I24" s="29"/>
      <c r="J24" s="30">
        <f>SUM(J11:J23)</f>
        <v>135350</v>
      </c>
    </row>
  </sheetData>
  <mergeCells count="1">
    <mergeCell ref="I9:J9"/>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3613D-B31A-4D21-AF67-E1089A21C2A2}">
  <dimension ref="A1:O20"/>
  <sheetViews>
    <sheetView workbookViewId="0">
      <selection activeCell="F25" sqref="F25"/>
    </sheetView>
  </sheetViews>
  <sheetFormatPr defaultRowHeight="14.4" x14ac:dyDescent="0.3"/>
  <cols>
    <col min="2" max="2" width="14" customWidth="1"/>
    <col min="3" max="3" width="9.109375" customWidth="1"/>
    <col min="4" max="4" width="16" customWidth="1"/>
    <col min="5" max="5" width="11.109375" customWidth="1"/>
    <col min="6" max="6" width="44.44140625" bestFit="1" customWidth="1"/>
    <col min="7" max="8" width="8.88671875" style="43"/>
    <col min="9" max="14" width="14.33203125" customWidth="1"/>
    <col min="15" max="15" width="17" bestFit="1" customWidth="1"/>
  </cols>
  <sheetData>
    <row r="1" spans="1:15" ht="15.6" x14ac:dyDescent="0.3">
      <c r="A1" s="6" t="s">
        <v>324</v>
      </c>
      <c r="B1" t="s">
        <v>55</v>
      </c>
      <c r="D1" s="6" t="s">
        <v>321</v>
      </c>
      <c r="E1" t="str">
        <f>VLOOKUP($B$1,Data!$A$2:$E$80,2)</f>
        <v>Perry</v>
      </c>
    </row>
    <row r="2" spans="1:15" ht="15.6" x14ac:dyDescent="0.3">
      <c r="A2" s="6" t="s">
        <v>323</v>
      </c>
      <c r="B2" t="str">
        <f>VLOOKUP($B$1,Data!$A$2:$E$80,3)</f>
        <v>Linden</v>
      </c>
      <c r="D2" s="6" t="s">
        <v>320</v>
      </c>
      <c r="E2" t="str">
        <f>VLOOKUP($B$1,Data!$A$2:$E$80,5)</f>
        <v>Middle</v>
      </c>
    </row>
    <row r="3" spans="1:15" ht="15.6" x14ac:dyDescent="0.3">
      <c r="A3" s="6" t="s">
        <v>322</v>
      </c>
      <c r="B3" t="str">
        <f>VLOOKUP($B$1,Data!$A$2:$E$80,4)</f>
        <v>James Tucker Airport</v>
      </c>
    </row>
    <row r="5" spans="1:15" ht="15.6" x14ac:dyDescent="0.3">
      <c r="A5" s="6" t="s">
        <v>319</v>
      </c>
      <c r="C5" t="str">
        <f>Index!D7</f>
        <v>Stormwater Drainage Culvert Replacement</v>
      </c>
    </row>
    <row r="6" spans="1:15" ht="15.6" x14ac:dyDescent="0.3">
      <c r="A6" s="6" t="s">
        <v>325</v>
      </c>
      <c r="B6" t="str">
        <f>Index!E7</f>
        <v>33-555-0732-20</v>
      </c>
    </row>
    <row r="7" spans="1:15" ht="15.6" x14ac:dyDescent="0.3">
      <c r="A7" s="6" t="s">
        <v>318</v>
      </c>
      <c r="B7" s="7">
        <v>43895</v>
      </c>
    </row>
    <row r="9" spans="1:15" x14ac:dyDescent="0.3">
      <c r="E9" s="8" t="s">
        <v>304</v>
      </c>
      <c r="F9" s="8" t="s">
        <v>305</v>
      </c>
      <c r="G9" s="43" t="s">
        <v>306</v>
      </c>
      <c r="H9" s="44" t="s">
        <v>307</v>
      </c>
      <c r="I9" s="82" t="s">
        <v>570</v>
      </c>
      <c r="J9" s="83"/>
      <c r="K9" s="84" t="s">
        <v>571</v>
      </c>
      <c r="L9" s="83"/>
      <c r="M9" s="84" t="s">
        <v>572</v>
      </c>
      <c r="N9" s="83"/>
      <c r="O9" s="5" t="s">
        <v>317</v>
      </c>
    </row>
    <row r="10" spans="1:15" x14ac:dyDescent="0.3">
      <c r="H10" s="44"/>
      <c r="I10" s="28" t="s">
        <v>313</v>
      </c>
      <c r="J10" s="16" t="s">
        <v>314</v>
      </c>
      <c r="K10" s="15" t="s">
        <v>313</v>
      </c>
      <c r="L10" s="16" t="s">
        <v>314</v>
      </c>
      <c r="M10" s="15" t="s">
        <v>313</v>
      </c>
      <c r="N10" s="16" t="s">
        <v>314</v>
      </c>
    </row>
    <row r="11" spans="1:15" x14ac:dyDescent="0.3">
      <c r="E11" t="s">
        <v>359</v>
      </c>
      <c r="F11" t="s">
        <v>519</v>
      </c>
      <c r="G11" s="43" t="s">
        <v>311</v>
      </c>
      <c r="H11" s="44">
        <v>1</v>
      </c>
      <c r="I11" s="45">
        <v>3000</v>
      </c>
      <c r="J11" s="13">
        <f>I11*$H11</f>
        <v>3000</v>
      </c>
      <c r="K11" s="49">
        <v>875</v>
      </c>
      <c r="L11" s="13">
        <f>K11*$H11</f>
        <v>875</v>
      </c>
      <c r="M11" s="49">
        <v>8100</v>
      </c>
      <c r="N11" s="13">
        <f>M11*$H11</f>
        <v>8100</v>
      </c>
      <c r="O11" s="20">
        <f>AVERAGE(I11,K11,M11)</f>
        <v>3991.6666666666665</v>
      </c>
    </row>
    <row r="12" spans="1:15" x14ac:dyDescent="0.3">
      <c r="E12" t="s">
        <v>361</v>
      </c>
      <c r="F12" t="s">
        <v>563</v>
      </c>
      <c r="G12" s="43" t="s">
        <v>311</v>
      </c>
      <c r="H12" s="44">
        <v>1</v>
      </c>
      <c r="I12" s="46">
        <v>3000</v>
      </c>
      <c r="J12" s="13">
        <f t="shared" ref="J12:J19" si="0">I12*$H12</f>
        <v>3000</v>
      </c>
      <c r="K12" s="50">
        <v>430</v>
      </c>
      <c r="L12" s="13">
        <f t="shared" ref="L12:L19" si="1">K12*$H12</f>
        <v>430</v>
      </c>
      <c r="M12" s="50">
        <v>4000</v>
      </c>
      <c r="N12" s="13">
        <f t="shared" ref="N12:N19" si="2">M12*$H12</f>
        <v>4000</v>
      </c>
      <c r="O12" s="20">
        <f t="shared" ref="O12:O19" si="3">AVERAGE(I12,K12,M12)</f>
        <v>2476.6666666666665</v>
      </c>
    </row>
    <row r="13" spans="1:15" x14ac:dyDescent="0.3">
      <c r="E13" t="s">
        <v>557</v>
      </c>
      <c r="F13" t="s">
        <v>564</v>
      </c>
      <c r="G13" s="43" t="s">
        <v>311</v>
      </c>
      <c r="H13" s="44">
        <v>1</v>
      </c>
      <c r="I13" s="46">
        <v>5000</v>
      </c>
      <c r="J13" s="13">
        <f t="shared" si="0"/>
        <v>5000</v>
      </c>
      <c r="K13" s="50">
        <v>5785</v>
      </c>
      <c r="L13" s="13">
        <f t="shared" si="1"/>
        <v>5785</v>
      </c>
      <c r="M13" s="50">
        <v>10700</v>
      </c>
      <c r="N13" s="13">
        <f t="shared" si="2"/>
        <v>10700</v>
      </c>
      <c r="O13" s="20">
        <f t="shared" si="3"/>
        <v>7161.666666666667</v>
      </c>
    </row>
    <row r="14" spans="1:15" x14ac:dyDescent="0.3">
      <c r="E14" t="s">
        <v>558</v>
      </c>
      <c r="F14" t="s">
        <v>565</v>
      </c>
      <c r="G14" s="43" t="s">
        <v>311</v>
      </c>
      <c r="H14" s="44">
        <v>1</v>
      </c>
      <c r="I14" s="46">
        <v>5000</v>
      </c>
      <c r="J14" s="13">
        <f t="shared" si="0"/>
        <v>5000</v>
      </c>
      <c r="K14" s="50">
        <v>1200</v>
      </c>
      <c r="L14" s="13">
        <f t="shared" si="1"/>
        <v>1200</v>
      </c>
      <c r="M14" s="50">
        <v>4300</v>
      </c>
      <c r="N14" s="13">
        <f t="shared" si="2"/>
        <v>4300</v>
      </c>
      <c r="O14" s="20">
        <f t="shared" si="3"/>
        <v>3500</v>
      </c>
    </row>
    <row r="15" spans="1:15" x14ac:dyDescent="0.3">
      <c r="E15" t="s">
        <v>559</v>
      </c>
      <c r="F15" t="s">
        <v>566</v>
      </c>
      <c r="G15" s="43" t="s">
        <v>311</v>
      </c>
      <c r="H15" s="44">
        <v>1</v>
      </c>
      <c r="I15" s="46">
        <v>5000</v>
      </c>
      <c r="J15" s="13">
        <f t="shared" si="0"/>
        <v>5000</v>
      </c>
      <c r="K15" s="50">
        <v>995</v>
      </c>
      <c r="L15" s="13">
        <f t="shared" si="1"/>
        <v>995</v>
      </c>
      <c r="M15" s="50">
        <v>6550</v>
      </c>
      <c r="N15" s="13">
        <f t="shared" si="2"/>
        <v>6550</v>
      </c>
      <c r="O15" s="20">
        <f t="shared" si="3"/>
        <v>4181.666666666667</v>
      </c>
    </row>
    <row r="16" spans="1:15" x14ac:dyDescent="0.3">
      <c r="E16" t="s">
        <v>560</v>
      </c>
      <c r="F16" t="s">
        <v>526</v>
      </c>
      <c r="G16" s="43" t="s">
        <v>311</v>
      </c>
      <c r="H16" s="44">
        <v>1</v>
      </c>
      <c r="I16" s="46">
        <v>15810</v>
      </c>
      <c r="J16" s="13">
        <f t="shared" si="0"/>
        <v>15810</v>
      </c>
      <c r="K16" s="50">
        <v>7330</v>
      </c>
      <c r="L16" s="13">
        <f t="shared" si="1"/>
        <v>7330</v>
      </c>
      <c r="M16" s="50">
        <v>12250</v>
      </c>
      <c r="N16" s="13">
        <f t="shared" si="2"/>
        <v>12250</v>
      </c>
      <c r="O16" s="20">
        <f t="shared" si="3"/>
        <v>11796.666666666666</v>
      </c>
    </row>
    <row r="17" spans="5:15" x14ac:dyDescent="0.3">
      <c r="E17" t="s">
        <v>561</v>
      </c>
      <c r="F17" t="s">
        <v>567</v>
      </c>
      <c r="G17" s="43" t="s">
        <v>327</v>
      </c>
      <c r="H17" s="44">
        <v>1</v>
      </c>
      <c r="I17" s="46">
        <v>20000</v>
      </c>
      <c r="J17" s="13">
        <f t="shared" si="0"/>
        <v>20000</v>
      </c>
      <c r="K17" s="50">
        <v>10930</v>
      </c>
      <c r="L17" s="13">
        <f t="shared" si="1"/>
        <v>10930</v>
      </c>
      <c r="M17" s="50">
        <v>17800</v>
      </c>
      <c r="N17" s="13">
        <f t="shared" si="2"/>
        <v>17800</v>
      </c>
      <c r="O17" s="20">
        <f t="shared" si="3"/>
        <v>16243.333333333334</v>
      </c>
    </row>
    <row r="18" spans="5:15" x14ac:dyDescent="0.3">
      <c r="E18" t="s">
        <v>562</v>
      </c>
      <c r="F18" t="s">
        <v>568</v>
      </c>
      <c r="G18" s="43" t="s">
        <v>311</v>
      </c>
      <c r="H18" s="44">
        <v>1</v>
      </c>
      <c r="I18" s="46">
        <v>14000</v>
      </c>
      <c r="J18" s="13">
        <f t="shared" si="0"/>
        <v>14000</v>
      </c>
      <c r="K18" s="50">
        <v>11332</v>
      </c>
      <c r="L18" s="13">
        <f t="shared" si="1"/>
        <v>11332</v>
      </c>
      <c r="M18" s="50">
        <v>20000</v>
      </c>
      <c r="N18" s="13">
        <f t="shared" si="2"/>
        <v>20000</v>
      </c>
      <c r="O18" s="20">
        <f t="shared" si="3"/>
        <v>15110.666666666666</v>
      </c>
    </row>
    <row r="19" spans="5:15" x14ac:dyDescent="0.3">
      <c r="E19" s="11" t="s">
        <v>356</v>
      </c>
      <c r="F19" s="11" t="s">
        <v>569</v>
      </c>
      <c r="G19" s="4" t="s">
        <v>327</v>
      </c>
      <c r="H19" s="17">
        <v>2</v>
      </c>
      <c r="I19" s="47">
        <v>45230</v>
      </c>
      <c r="J19" s="14">
        <f t="shared" si="0"/>
        <v>90460</v>
      </c>
      <c r="K19" s="52">
        <v>29820</v>
      </c>
      <c r="L19" s="14">
        <f t="shared" si="1"/>
        <v>59640</v>
      </c>
      <c r="M19" s="52">
        <v>36000</v>
      </c>
      <c r="N19" s="14">
        <f t="shared" si="2"/>
        <v>72000</v>
      </c>
      <c r="O19" s="22">
        <f t="shared" si="3"/>
        <v>37016.666666666664</v>
      </c>
    </row>
    <row r="20" spans="5:15" s="5" customFormat="1" x14ac:dyDescent="0.3">
      <c r="G20" s="21"/>
      <c r="H20" s="21" t="s">
        <v>425</v>
      </c>
      <c r="I20" s="29"/>
      <c r="J20" s="30">
        <f>SUM(J11:J19)</f>
        <v>161270</v>
      </c>
      <c r="K20" s="31"/>
      <c r="L20" s="30">
        <f>SUM(L11:L19)</f>
        <v>98517</v>
      </c>
      <c r="M20" s="31"/>
      <c r="N20" s="30">
        <f>SUM(N11:N19)</f>
        <v>155700</v>
      </c>
    </row>
  </sheetData>
  <mergeCells count="3">
    <mergeCell ref="I9:J9"/>
    <mergeCell ref="K9:L9"/>
    <mergeCell ref="M9:N9"/>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BA243-EC08-4CDE-9B76-EAA1BE993B90}">
  <dimension ref="A1:M46"/>
  <sheetViews>
    <sheetView topLeftCell="A22" workbookViewId="0">
      <selection activeCell="K9" sqref="K9:L9"/>
    </sheetView>
  </sheetViews>
  <sheetFormatPr defaultRowHeight="14.4" x14ac:dyDescent="0.3"/>
  <cols>
    <col min="2" max="2" width="14" customWidth="1"/>
    <col min="3" max="3" width="9.109375" customWidth="1"/>
    <col min="4" max="4" width="16" customWidth="1"/>
    <col min="5" max="5" width="11.109375" customWidth="1"/>
    <col min="6" max="6" width="43.6640625" customWidth="1"/>
    <col min="7" max="8" width="8.88671875" style="43"/>
    <col min="9" max="10" width="14.33203125" customWidth="1"/>
    <col min="11" max="12" width="15.6640625" customWidth="1"/>
    <col min="13" max="13" width="17" bestFit="1" customWidth="1"/>
  </cols>
  <sheetData>
    <row r="1" spans="1:13" ht="15.6" x14ac:dyDescent="0.3">
      <c r="A1" s="6" t="s">
        <v>324</v>
      </c>
      <c r="B1" t="s">
        <v>59</v>
      </c>
      <c r="D1" s="6" t="s">
        <v>321</v>
      </c>
      <c r="E1" t="str">
        <f>VLOOKUP($B$1,Data!$A$2:$E$80,2)</f>
        <v>Wilson</v>
      </c>
    </row>
    <row r="2" spans="1:13" ht="15.6" x14ac:dyDescent="0.3">
      <c r="A2" s="6" t="s">
        <v>323</v>
      </c>
      <c r="B2" t="str">
        <f>VLOOKUP($B$1,Data!$A$2:$E$80,3)</f>
        <v>Lebanon</v>
      </c>
      <c r="D2" s="6" t="s">
        <v>320</v>
      </c>
      <c r="E2" t="str">
        <f>VLOOKUP($B$1,Data!$A$2:$E$80,5)</f>
        <v>Middle</v>
      </c>
    </row>
    <row r="3" spans="1:13" ht="15.6" x14ac:dyDescent="0.3">
      <c r="A3" s="6" t="s">
        <v>322</v>
      </c>
      <c r="B3" t="str">
        <f>VLOOKUP($B$1,Data!$A$2:$E$80,4)</f>
        <v>Lebanon Municipal</v>
      </c>
    </row>
    <row r="5" spans="1:13" ht="15.6" x14ac:dyDescent="0.3">
      <c r="A5" s="6" t="s">
        <v>319</v>
      </c>
      <c r="C5" t="str">
        <f>Index!D8</f>
        <v>New PAPI System</v>
      </c>
    </row>
    <row r="6" spans="1:13" ht="15.6" x14ac:dyDescent="0.3">
      <c r="A6" s="6" t="s">
        <v>325</v>
      </c>
      <c r="B6" t="str">
        <f>Index!E8</f>
        <v>59-555-0147-18</v>
      </c>
    </row>
    <row r="7" spans="1:13" ht="15.6" x14ac:dyDescent="0.3">
      <c r="A7" s="6" t="s">
        <v>318</v>
      </c>
      <c r="B7" s="7">
        <v>43966</v>
      </c>
    </row>
    <row r="9" spans="1:13" x14ac:dyDescent="0.3">
      <c r="E9" s="8" t="s">
        <v>304</v>
      </c>
      <c r="F9" s="8" t="s">
        <v>305</v>
      </c>
      <c r="G9" s="43" t="s">
        <v>306</v>
      </c>
      <c r="H9" s="44" t="s">
        <v>307</v>
      </c>
      <c r="I9" s="81" t="s">
        <v>633</v>
      </c>
      <c r="J9" s="81"/>
      <c r="K9" s="81" t="s">
        <v>634</v>
      </c>
      <c r="L9" s="81"/>
      <c r="M9" s="5" t="s">
        <v>317</v>
      </c>
    </row>
    <row r="10" spans="1:13" x14ac:dyDescent="0.3">
      <c r="H10" s="44"/>
      <c r="I10" s="18" t="s">
        <v>313</v>
      </c>
      <c r="J10" s="18" t="s">
        <v>314</v>
      </c>
      <c r="K10" s="18" t="s">
        <v>313</v>
      </c>
      <c r="L10" s="18" t="s">
        <v>314</v>
      </c>
    </row>
    <row r="11" spans="1:13" s="24" customFormat="1" x14ac:dyDescent="0.3">
      <c r="E11" s="24" t="s">
        <v>362</v>
      </c>
      <c r="F11" s="1" t="s">
        <v>599</v>
      </c>
      <c r="G11" s="25" t="s">
        <v>311</v>
      </c>
      <c r="H11" s="42">
        <v>1</v>
      </c>
      <c r="I11" s="58">
        <v>12500</v>
      </c>
      <c r="J11" s="58">
        <f>I11*$H11</f>
        <v>12500</v>
      </c>
      <c r="K11" s="59">
        <v>0</v>
      </c>
      <c r="L11" s="58">
        <f>K11*$H11</f>
        <v>0</v>
      </c>
      <c r="M11" s="26">
        <f>AVERAGE(I11)</f>
        <v>12500</v>
      </c>
    </row>
    <row r="12" spans="1:13" s="24" customFormat="1" x14ac:dyDescent="0.3">
      <c r="E12" s="24" t="s">
        <v>364</v>
      </c>
      <c r="F12" s="1" t="s">
        <v>600</v>
      </c>
      <c r="G12" s="25" t="s">
        <v>311</v>
      </c>
      <c r="H12" s="42">
        <v>1</v>
      </c>
      <c r="I12" s="60">
        <v>7258.75</v>
      </c>
      <c r="J12" s="58">
        <f t="shared" ref="J12:J45" si="0">I12*$H12</f>
        <v>7258.75</v>
      </c>
      <c r="K12" s="60">
        <v>0</v>
      </c>
      <c r="L12" s="58">
        <f t="shared" ref="L12:L45" si="1">K12*$H12</f>
        <v>0</v>
      </c>
      <c r="M12" s="26">
        <f t="shared" ref="M12:M42" si="2">AVERAGE(I12)</f>
        <v>7258.75</v>
      </c>
    </row>
    <row r="13" spans="1:13" s="24" customFormat="1" x14ac:dyDescent="0.3">
      <c r="E13" s="24" t="s">
        <v>366</v>
      </c>
      <c r="F13" s="1" t="s">
        <v>526</v>
      </c>
      <c r="G13" s="25" t="s">
        <v>311</v>
      </c>
      <c r="H13" s="42">
        <v>1</v>
      </c>
      <c r="I13" s="60">
        <v>3750</v>
      </c>
      <c r="J13" s="58">
        <f t="shared" si="0"/>
        <v>3750</v>
      </c>
      <c r="K13" s="60">
        <v>0</v>
      </c>
      <c r="L13" s="58">
        <f t="shared" si="1"/>
        <v>0</v>
      </c>
      <c r="M13" s="26">
        <f t="shared" si="2"/>
        <v>3750</v>
      </c>
    </row>
    <row r="14" spans="1:13" s="24" customFormat="1" x14ac:dyDescent="0.3">
      <c r="E14" s="24" t="s">
        <v>575</v>
      </c>
      <c r="F14" s="1" t="s">
        <v>601</v>
      </c>
      <c r="G14" s="25" t="s">
        <v>311</v>
      </c>
      <c r="H14" s="42">
        <v>1</v>
      </c>
      <c r="I14" s="60">
        <v>1875</v>
      </c>
      <c r="J14" s="58">
        <f t="shared" si="0"/>
        <v>1875</v>
      </c>
      <c r="K14" s="60">
        <v>0</v>
      </c>
      <c r="L14" s="58">
        <f t="shared" si="1"/>
        <v>0</v>
      </c>
      <c r="M14" s="26">
        <f t="shared" si="2"/>
        <v>1875</v>
      </c>
    </row>
    <row r="15" spans="1:13" s="24" customFormat="1" x14ac:dyDescent="0.3">
      <c r="E15" s="24" t="s">
        <v>576</v>
      </c>
      <c r="F15" s="1" t="s">
        <v>602</v>
      </c>
      <c r="G15" s="25" t="s">
        <v>311</v>
      </c>
      <c r="H15" s="42">
        <v>1</v>
      </c>
      <c r="I15" s="60">
        <v>3750</v>
      </c>
      <c r="J15" s="58">
        <f t="shared" si="0"/>
        <v>3750</v>
      </c>
      <c r="K15" s="60">
        <v>0</v>
      </c>
      <c r="L15" s="58">
        <f t="shared" si="1"/>
        <v>0</v>
      </c>
      <c r="M15" s="26">
        <f t="shared" si="2"/>
        <v>3750</v>
      </c>
    </row>
    <row r="16" spans="1:13" s="24" customFormat="1" x14ac:dyDescent="0.3">
      <c r="E16" s="24" t="s">
        <v>577</v>
      </c>
      <c r="F16" s="1" t="s">
        <v>603</v>
      </c>
      <c r="G16" s="25" t="s">
        <v>311</v>
      </c>
      <c r="H16" s="42">
        <v>1</v>
      </c>
      <c r="I16" s="60">
        <v>1875</v>
      </c>
      <c r="J16" s="58">
        <f t="shared" si="0"/>
        <v>1875</v>
      </c>
      <c r="K16" s="60">
        <v>0</v>
      </c>
      <c r="L16" s="58">
        <f t="shared" si="1"/>
        <v>0</v>
      </c>
      <c r="M16" s="26">
        <f t="shared" si="2"/>
        <v>1875</v>
      </c>
    </row>
    <row r="17" spans="5:13" s="24" customFormat="1" x14ac:dyDescent="0.3">
      <c r="E17" s="24" t="s">
        <v>578</v>
      </c>
      <c r="F17" s="1" t="s">
        <v>604</v>
      </c>
      <c r="G17" s="25" t="s">
        <v>347</v>
      </c>
      <c r="H17" s="42">
        <v>700</v>
      </c>
      <c r="I17" s="60">
        <v>20.63</v>
      </c>
      <c r="J17" s="58">
        <f t="shared" si="0"/>
        <v>14441</v>
      </c>
      <c r="K17" s="60">
        <v>0</v>
      </c>
      <c r="L17" s="58">
        <f t="shared" si="1"/>
        <v>0</v>
      </c>
      <c r="M17" s="26">
        <f t="shared" si="2"/>
        <v>20.63</v>
      </c>
    </row>
    <row r="18" spans="5:13" s="24" customFormat="1" x14ac:dyDescent="0.3">
      <c r="E18" s="24" t="s">
        <v>579</v>
      </c>
      <c r="F18" s="1" t="s">
        <v>605</v>
      </c>
      <c r="G18" s="25" t="s">
        <v>347</v>
      </c>
      <c r="H18" s="42">
        <v>900</v>
      </c>
      <c r="I18" s="60">
        <v>22.5</v>
      </c>
      <c r="J18" s="58">
        <f t="shared" si="0"/>
        <v>20250</v>
      </c>
      <c r="K18" s="60">
        <v>0</v>
      </c>
      <c r="L18" s="58">
        <f t="shared" si="1"/>
        <v>0</v>
      </c>
      <c r="M18" s="26">
        <f t="shared" si="2"/>
        <v>22.5</v>
      </c>
    </row>
    <row r="19" spans="5:13" s="24" customFormat="1" x14ac:dyDescent="0.3">
      <c r="E19" s="24" t="s">
        <v>580</v>
      </c>
      <c r="F19" s="1" t="s">
        <v>606</v>
      </c>
      <c r="G19" s="25" t="s">
        <v>311</v>
      </c>
      <c r="H19" s="42">
        <v>1</v>
      </c>
      <c r="I19" s="60">
        <v>9562.5</v>
      </c>
      <c r="J19" s="58">
        <f t="shared" si="0"/>
        <v>9562.5</v>
      </c>
      <c r="K19" s="60">
        <v>0</v>
      </c>
      <c r="L19" s="58">
        <f t="shared" si="1"/>
        <v>0</v>
      </c>
      <c r="M19" s="26">
        <f t="shared" si="2"/>
        <v>9562.5</v>
      </c>
    </row>
    <row r="20" spans="5:13" s="24" customFormat="1" x14ac:dyDescent="0.3">
      <c r="E20" s="24" t="s">
        <v>581</v>
      </c>
      <c r="F20" s="1" t="s">
        <v>607</v>
      </c>
      <c r="G20" s="25" t="s">
        <v>348</v>
      </c>
      <c r="H20" s="42">
        <v>365</v>
      </c>
      <c r="I20" s="60">
        <v>36.630000000000003</v>
      </c>
      <c r="J20" s="58">
        <f t="shared" si="0"/>
        <v>13369.95</v>
      </c>
      <c r="K20" s="60">
        <v>0</v>
      </c>
      <c r="L20" s="58">
        <f t="shared" si="1"/>
        <v>0</v>
      </c>
      <c r="M20" s="26">
        <f t="shared" si="2"/>
        <v>36.630000000000003</v>
      </c>
    </row>
    <row r="21" spans="5:13" s="24" customFormat="1" ht="28.8" x14ac:dyDescent="0.3">
      <c r="E21" s="24" t="s">
        <v>582</v>
      </c>
      <c r="F21" s="1" t="s">
        <v>608</v>
      </c>
      <c r="G21" s="25" t="s">
        <v>348</v>
      </c>
      <c r="H21" s="42">
        <v>50</v>
      </c>
      <c r="I21" s="60">
        <v>37.5</v>
      </c>
      <c r="J21" s="58">
        <f t="shared" si="0"/>
        <v>1875</v>
      </c>
      <c r="K21" s="60">
        <v>0</v>
      </c>
      <c r="L21" s="58">
        <f t="shared" si="1"/>
        <v>0</v>
      </c>
      <c r="M21" s="26">
        <f t="shared" si="2"/>
        <v>37.5</v>
      </c>
    </row>
    <row r="22" spans="5:13" s="24" customFormat="1" ht="28.8" x14ac:dyDescent="0.3">
      <c r="E22" s="24" t="s">
        <v>370</v>
      </c>
      <c r="F22" s="1" t="s">
        <v>609</v>
      </c>
      <c r="G22" s="25" t="s">
        <v>348</v>
      </c>
      <c r="H22" s="42">
        <v>400</v>
      </c>
      <c r="I22" s="60">
        <v>25</v>
      </c>
      <c r="J22" s="58">
        <f t="shared" si="0"/>
        <v>10000</v>
      </c>
      <c r="K22" s="60">
        <v>0</v>
      </c>
      <c r="L22" s="58">
        <f t="shared" si="1"/>
        <v>0</v>
      </c>
      <c r="M22" s="26">
        <f t="shared" si="2"/>
        <v>25</v>
      </c>
    </row>
    <row r="23" spans="5:13" s="24" customFormat="1" x14ac:dyDescent="0.3">
      <c r="E23" s="24" t="s">
        <v>583</v>
      </c>
      <c r="F23" s="1" t="s">
        <v>610</v>
      </c>
      <c r="G23" s="25" t="s">
        <v>349</v>
      </c>
      <c r="H23" s="42">
        <v>1600</v>
      </c>
      <c r="I23" s="60">
        <v>31.25</v>
      </c>
      <c r="J23" s="58">
        <f t="shared" si="0"/>
        <v>50000</v>
      </c>
      <c r="K23" s="60">
        <v>0</v>
      </c>
      <c r="L23" s="58">
        <f t="shared" si="1"/>
        <v>0</v>
      </c>
      <c r="M23" s="26">
        <f t="shared" si="2"/>
        <v>31.25</v>
      </c>
    </row>
    <row r="24" spans="5:13" s="24" customFormat="1" x14ac:dyDescent="0.3">
      <c r="E24" s="24" t="s">
        <v>584</v>
      </c>
      <c r="F24" s="1" t="s">
        <v>611</v>
      </c>
      <c r="G24" s="25" t="s">
        <v>349</v>
      </c>
      <c r="H24" s="42">
        <v>730</v>
      </c>
      <c r="I24" s="60">
        <v>168.45</v>
      </c>
      <c r="J24" s="58">
        <f t="shared" si="0"/>
        <v>122968.49999999999</v>
      </c>
      <c r="K24" s="60">
        <v>0</v>
      </c>
      <c r="L24" s="58">
        <f t="shared" si="1"/>
        <v>0</v>
      </c>
      <c r="M24" s="26">
        <f t="shared" si="2"/>
        <v>168.45</v>
      </c>
    </row>
    <row r="25" spans="5:13" s="24" customFormat="1" x14ac:dyDescent="0.3">
      <c r="E25" s="24" t="s">
        <v>400</v>
      </c>
      <c r="F25" s="1" t="s">
        <v>612</v>
      </c>
      <c r="G25" s="25" t="s">
        <v>350</v>
      </c>
      <c r="H25" s="42">
        <v>800</v>
      </c>
      <c r="I25" s="60">
        <v>12.5</v>
      </c>
      <c r="J25" s="58">
        <f t="shared" si="0"/>
        <v>10000</v>
      </c>
      <c r="K25" s="60">
        <v>0</v>
      </c>
      <c r="L25" s="58">
        <f t="shared" si="1"/>
        <v>0</v>
      </c>
      <c r="M25" s="26">
        <f t="shared" si="2"/>
        <v>12.5</v>
      </c>
    </row>
    <row r="26" spans="5:13" s="24" customFormat="1" x14ac:dyDescent="0.3">
      <c r="E26" s="24" t="s">
        <v>387</v>
      </c>
      <c r="F26" s="1" t="s">
        <v>613</v>
      </c>
      <c r="G26" s="25" t="s">
        <v>350</v>
      </c>
      <c r="H26" s="42">
        <v>350</v>
      </c>
      <c r="I26" s="60">
        <v>15</v>
      </c>
      <c r="J26" s="58">
        <f t="shared" si="0"/>
        <v>5250</v>
      </c>
      <c r="K26" s="60">
        <v>0</v>
      </c>
      <c r="L26" s="58">
        <f t="shared" si="1"/>
        <v>0</v>
      </c>
      <c r="M26" s="26">
        <f t="shared" si="2"/>
        <v>15</v>
      </c>
    </row>
    <row r="27" spans="5:13" s="24" customFormat="1" x14ac:dyDescent="0.3">
      <c r="E27" s="24" t="s">
        <v>382</v>
      </c>
      <c r="F27" s="1" t="s">
        <v>614</v>
      </c>
      <c r="G27" s="25" t="s">
        <v>351</v>
      </c>
      <c r="H27" s="42">
        <v>210</v>
      </c>
      <c r="I27" s="60">
        <v>8.56</v>
      </c>
      <c r="J27" s="58">
        <f t="shared" si="0"/>
        <v>1797.6000000000001</v>
      </c>
      <c r="K27" s="60">
        <v>0</v>
      </c>
      <c r="L27" s="58">
        <f t="shared" si="1"/>
        <v>0</v>
      </c>
      <c r="M27" s="26">
        <f t="shared" si="2"/>
        <v>8.56</v>
      </c>
    </row>
    <row r="28" spans="5:13" s="24" customFormat="1" x14ac:dyDescent="0.3">
      <c r="E28" s="24" t="s">
        <v>372</v>
      </c>
      <c r="F28" s="1" t="s">
        <v>615</v>
      </c>
      <c r="G28" s="25" t="s">
        <v>351</v>
      </c>
      <c r="H28" s="42">
        <v>420</v>
      </c>
      <c r="I28" s="60">
        <v>3.13</v>
      </c>
      <c r="J28" s="58">
        <f t="shared" si="0"/>
        <v>1314.6</v>
      </c>
      <c r="K28" s="60">
        <v>0</v>
      </c>
      <c r="L28" s="58">
        <f t="shared" si="1"/>
        <v>0</v>
      </c>
      <c r="M28" s="26">
        <f t="shared" si="2"/>
        <v>3.13</v>
      </c>
    </row>
    <row r="29" spans="5:13" s="24" customFormat="1" ht="28.8" x14ac:dyDescent="0.3">
      <c r="E29" s="24" t="s">
        <v>585</v>
      </c>
      <c r="F29" s="1" t="s">
        <v>616</v>
      </c>
      <c r="G29" s="25" t="s">
        <v>327</v>
      </c>
      <c r="H29" s="42">
        <v>8</v>
      </c>
      <c r="I29" s="60">
        <v>215.94</v>
      </c>
      <c r="J29" s="58">
        <f t="shared" si="0"/>
        <v>1727.52</v>
      </c>
      <c r="K29" s="60">
        <v>0</v>
      </c>
      <c r="L29" s="58">
        <f t="shared" si="1"/>
        <v>0</v>
      </c>
      <c r="M29" s="26">
        <f t="shared" si="2"/>
        <v>215.94</v>
      </c>
    </row>
    <row r="30" spans="5:13" s="24" customFormat="1" ht="28.8" x14ac:dyDescent="0.3">
      <c r="E30" s="24" t="s">
        <v>586</v>
      </c>
      <c r="F30" s="1" t="s">
        <v>617</v>
      </c>
      <c r="G30" s="25" t="s">
        <v>310</v>
      </c>
      <c r="H30" s="42">
        <v>15</v>
      </c>
      <c r="I30" s="60">
        <v>208.87</v>
      </c>
      <c r="J30" s="58">
        <f t="shared" si="0"/>
        <v>3133.05</v>
      </c>
      <c r="K30" s="60">
        <v>0</v>
      </c>
      <c r="L30" s="58">
        <f t="shared" si="1"/>
        <v>0</v>
      </c>
      <c r="M30" s="26">
        <f t="shared" si="2"/>
        <v>208.87</v>
      </c>
    </row>
    <row r="31" spans="5:13" s="24" customFormat="1" ht="28.8" x14ac:dyDescent="0.3">
      <c r="E31" s="24" t="s">
        <v>587</v>
      </c>
      <c r="F31" s="1" t="s">
        <v>618</v>
      </c>
      <c r="G31" s="25" t="s">
        <v>310</v>
      </c>
      <c r="H31" s="42">
        <v>230</v>
      </c>
      <c r="I31" s="60">
        <v>120.19</v>
      </c>
      <c r="J31" s="58">
        <f t="shared" si="0"/>
        <v>27643.7</v>
      </c>
      <c r="K31" s="60">
        <v>0</v>
      </c>
      <c r="L31" s="58">
        <f t="shared" si="1"/>
        <v>0</v>
      </c>
      <c r="M31" s="26">
        <f t="shared" si="2"/>
        <v>120.19</v>
      </c>
    </row>
    <row r="32" spans="5:13" s="24" customFormat="1" ht="28.8" x14ac:dyDescent="0.3">
      <c r="E32" s="24" t="s">
        <v>588</v>
      </c>
      <c r="F32" s="1" t="s">
        <v>619</v>
      </c>
      <c r="G32" s="25" t="s">
        <v>311</v>
      </c>
      <c r="H32" s="42">
        <v>1</v>
      </c>
      <c r="I32" s="60">
        <v>12944.91</v>
      </c>
      <c r="J32" s="58">
        <f t="shared" si="0"/>
        <v>12944.91</v>
      </c>
      <c r="K32" s="60">
        <v>0</v>
      </c>
      <c r="L32" s="58">
        <f t="shared" si="1"/>
        <v>0</v>
      </c>
      <c r="M32" s="26">
        <f t="shared" si="2"/>
        <v>12944.91</v>
      </c>
    </row>
    <row r="33" spans="5:13" s="24" customFormat="1" x14ac:dyDescent="0.3">
      <c r="E33" s="24" t="s">
        <v>589</v>
      </c>
      <c r="F33" s="1" t="s">
        <v>620</v>
      </c>
      <c r="G33" s="25" t="s">
        <v>327</v>
      </c>
      <c r="H33" s="42">
        <v>2</v>
      </c>
      <c r="I33" s="60">
        <v>3175</v>
      </c>
      <c r="J33" s="58">
        <f t="shared" si="0"/>
        <v>6350</v>
      </c>
      <c r="K33" s="60">
        <v>0</v>
      </c>
      <c r="L33" s="58">
        <f t="shared" si="1"/>
        <v>0</v>
      </c>
      <c r="M33" s="26">
        <f t="shared" si="2"/>
        <v>3175</v>
      </c>
    </row>
    <row r="34" spans="5:13" s="24" customFormat="1" x14ac:dyDescent="0.3">
      <c r="E34" s="24" t="s">
        <v>590</v>
      </c>
      <c r="F34" s="1" t="s">
        <v>621</v>
      </c>
      <c r="G34" s="25" t="s">
        <v>327</v>
      </c>
      <c r="H34" s="42">
        <v>2</v>
      </c>
      <c r="I34" s="60">
        <v>1681.25</v>
      </c>
      <c r="J34" s="58">
        <f t="shared" si="0"/>
        <v>3362.5</v>
      </c>
      <c r="K34" s="60">
        <v>0</v>
      </c>
      <c r="L34" s="58">
        <f t="shared" si="1"/>
        <v>0</v>
      </c>
      <c r="M34" s="26">
        <f t="shared" si="2"/>
        <v>1681.25</v>
      </c>
    </row>
    <row r="35" spans="5:13" s="24" customFormat="1" x14ac:dyDescent="0.3">
      <c r="E35" s="24" t="s">
        <v>591</v>
      </c>
      <c r="F35" s="1" t="s">
        <v>622</v>
      </c>
      <c r="G35" s="25" t="s">
        <v>327</v>
      </c>
      <c r="H35" s="42">
        <v>2</v>
      </c>
      <c r="I35" s="60">
        <v>750</v>
      </c>
      <c r="J35" s="58">
        <f t="shared" si="0"/>
        <v>1500</v>
      </c>
      <c r="K35" s="60">
        <v>0</v>
      </c>
      <c r="L35" s="58">
        <f t="shared" si="1"/>
        <v>0</v>
      </c>
      <c r="M35" s="26">
        <f t="shared" si="2"/>
        <v>750</v>
      </c>
    </row>
    <row r="36" spans="5:13" s="24" customFormat="1" ht="28.8" x14ac:dyDescent="0.3">
      <c r="E36" s="24" t="s">
        <v>397</v>
      </c>
      <c r="F36" s="1" t="s">
        <v>623</v>
      </c>
      <c r="G36" s="25" t="s">
        <v>327</v>
      </c>
      <c r="H36" s="42">
        <v>1</v>
      </c>
      <c r="I36" s="60">
        <v>1806.25</v>
      </c>
      <c r="J36" s="58">
        <f t="shared" si="0"/>
        <v>1806.25</v>
      </c>
      <c r="K36" s="60">
        <v>0</v>
      </c>
      <c r="L36" s="58">
        <f t="shared" si="1"/>
        <v>0</v>
      </c>
      <c r="M36" s="26">
        <f t="shared" si="2"/>
        <v>1806.25</v>
      </c>
    </row>
    <row r="37" spans="5:13" s="24" customFormat="1" x14ac:dyDescent="0.3">
      <c r="E37" s="24" t="s">
        <v>592</v>
      </c>
      <c r="F37" s="1" t="s">
        <v>624</v>
      </c>
      <c r="G37" s="25" t="s">
        <v>349</v>
      </c>
      <c r="H37" s="42">
        <v>50</v>
      </c>
      <c r="I37" s="60">
        <v>28.88</v>
      </c>
      <c r="J37" s="58">
        <f t="shared" si="0"/>
        <v>1444</v>
      </c>
      <c r="K37" s="60">
        <v>0</v>
      </c>
      <c r="L37" s="58">
        <f t="shared" si="1"/>
        <v>0</v>
      </c>
      <c r="M37" s="26">
        <f t="shared" si="2"/>
        <v>28.88</v>
      </c>
    </row>
    <row r="38" spans="5:13" s="24" customFormat="1" x14ac:dyDescent="0.3">
      <c r="E38" s="24" t="s">
        <v>375</v>
      </c>
      <c r="F38" s="1" t="s">
        <v>625</v>
      </c>
      <c r="G38" s="25" t="s">
        <v>347</v>
      </c>
      <c r="H38" s="42">
        <v>1400</v>
      </c>
      <c r="I38" s="60">
        <v>3.23</v>
      </c>
      <c r="J38" s="58">
        <f t="shared" si="0"/>
        <v>4522</v>
      </c>
      <c r="K38" s="60">
        <v>0</v>
      </c>
      <c r="L38" s="58">
        <f t="shared" si="1"/>
        <v>0</v>
      </c>
      <c r="M38" s="26">
        <f t="shared" si="2"/>
        <v>3.23</v>
      </c>
    </row>
    <row r="39" spans="5:13" s="24" customFormat="1" x14ac:dyDescent="0.3">
      <c r="E39" s="24" t="s">
        <v>377</v>
      </c>
      <c r="F39" s="1" t="s">
        <v>626</v>
      </c>
      <c r="G39" s="25" t="s">
        <v>347</v>
      </c>
      <c r="H39" s="42">
        <v>1400</v>
      </c>
      <c r="I39" s="60">
        <v>11.55</v>
      </c>
      <c r="J39" s="58">
        <f t="shared" si="0"/>
        <v>16170.000000000002</v>
      </c>
      <c r="K39" s="60">
        <v>0</v>
      </c>
      <c r="L39" s="58">
        <f t="shared" si="1"/>
        <v>0</v>
      </c>
      <c r="M39" s="26">
        <f t="shared" si="2"/>
        <v>11.55</v>
      </c>
    </row>
    <row r="40" spans="5:13" s="24" customFormat="1" x14ac:dyDescent="0.3">
      <c r="E40" s="24" t="s">
        <v>593</v>
      </c>
      <c r="F40" s="1" t="s">
        <v>627</v>
      </c>
      <c r="G40" s="25" t="s">
        <v>310</v>
      </c>
      <c r="H40" s="42">
        <v>250</v>
      </c>
      <c r="I40" s="60">
        <v>25.5</v>
      </c>
      <c r="J40" s="58">
        <f t="shared" si="0"/>
        <v>6375</v>
      </c>
      <c r="K40" s="60">
        <v>0</v>
      </c>
      <c r="L40" s="58">
        <f t="shared" si="1"/>
        <v>0</v>
      </c>
      <c r="M40" s="26">
        <f t="shared" si="2"/>
        <v>25.5</v>
      </c>
    </row>
    <row r="41" spans="5:13" s="24" customFormat="1" ht="28.8" x14ac:dyDescent="0.3">
      <c r="E41" s="24" t="s">
        <v>594</v>
      </c>
      <c r="F41" s="1" t="s">
        <v>628</v>
      </c>
      <c r="G41" s="25" t="s">
        <v>310</v>
      </c>
      <c r="H41" s="42">
        <v>225</v>
      </c>
      <c r="I41" s="60">
        <v>0</v>
      </c>
      <c r="J41" s="58">
        <f t="shared" si="0"/>
        <v>0</v>
      </c>
      <c r="K41" s="60">
        <v>45</v>
      </c>
      <c r="L41" s="58">
        <f t="shared" si="1"/>
        <v>10125</v>
      </c>
      <c r="M41" s="26">
        <f>AVERAGE(K41)</f>
        <v>45</v>
      </c>
    </row>
    <row r="42" spans="5:13" s="24" customFormat="1" x14ac:dyDescent="0.3">
      <c r="E42" s="24" t="s">
        <v>595</v>
      </c>
      <c r="F42" s="1" t="s">
        <v>629</v>
      </c>
      <c r="G42" s="25" t="s">
        <v>311</v>
      </c>
      <c r="H42" s="42">
        <v>1</v>
      </c>
      <c r="I42" s="60">
        <v>6968.75</v>
      </c>
      <c r="J42" s="58">
        <f t="shared" si="0"/>
        <v>6968.75</v>
      </c>
      <c r="K42" s="60">
        <v>0</v>
      </c>
      <c r="L42" s="58">
        <f t="shared" si="1"/>
        <v>0</v>
      </c>
      <c r="M42" s="26">
        <f t="shared" si="2"/>
        <v>6968.75</v>
      </c>
    </row>
    <row r="43" spans="5:13" s="24" customFormat="1" x14ac:dyDescent="0.3">
      <c r="E43" s="24" t="s">
        <v>596</v>
      </c>
      <c r="F43" s="1" t="s">
        <v>630</v>
      </c>
      <c r="G43" s="25" t="s">
        <v>310</v>
      </c>
      <c r="H43" s="42">
        <v>240</v>
      </c>
      <c r="I43" s="60">
        <v>0</v>
      </c>
      <c r="J43" s="58">
        <f t="shared" si="0"/>
        <v>0</v>
      </c>
      <c r="K43" s="60">
        <v>46</v>
      </c>
      <c r="L43" s="58">
        <f t="shared" si="1"/>
        <v>11040</v>
      </c>
      <c r="M43" s="26">
        <f>AVERAGE(K43)</f>
        <v>46</v>
      </c>
    </row>
    <row r="44" spans="5:13" s="24" customFormat="1" x14ac:dyDescent="0.3">
      <c r="E44" s="24" t="s">
        <v>597</v>
      </c>
      <c r="F44" s="1" t="s">
        <v>631</v>
      </c>
      <c r="G44" s="25" t="s">
        <v>310</v>
      </c>
      <c r="H44" s="42">
        <v>20</v>
      </c>
      <c r="I44" s="60">
        <v>0</v>
      </c>
      <c r="J44" s="58">
        <f t="shared" si="0"/>
        <v>0</v>
      </c>
      <c r="K44" s="60">
        <v>100</v>
      </c>
      <c r="L44" s="58">
        <f t="shared" si="1"/>
        <v>2000</v>
      </c>
      <c r="M44" s="26">
        <f t="shared" ref="M44:M45" si="3">AVERAGE(K44)</f>
        <v>100</v>
      </c>
    </row>
    <row r="45" spans="5:13" s="24" customFormat="1" ht="28.8" x14ac:dyDescent="0.3">
      <c r="E45" s="37" t="s">
        <v>598</v>
      </c>
      <c r="F45" s="62" t="s">
        <v>632</v>
      </c>
      <c r="G45" s="63" t="s">
        <v>311</v>
      </c>
      <c r="H45" s="64">
        <v>1</v>
      </c>
      <c r="I45" s="65">
        <v>0</v>
      </c>
      <c r="J45" s="68">
        <f t="shared" si="0"/>
        <v>0</v>
      </c>
      <c r="K45" s="65">
        <v>36580</v>
      </c>
      <c r="L45" s="68">
        <f t="shared" si="1"/>
        <v>36580</v>
      </c>
      <c r="M45" s="67">
        <f t="shared" si="3"/>
        <v>36580</v>
      </c>
    </row>
    <row r="46" spans="5:13" s="5" customFormat="1" x14ac:dyDescent="0.3">
      <c r="G46" s="21"/>
      <c r="H46" s="21" t="s">
        <v>425</v>
      </c>
      <c r="J46" s="87">
        <f>SUM(J11:J45,L41:L45)</f>
        <v>445530.57999999996</v>
      </c>
      <c r="K46" s="87"/>
      <c r="L46" s="87"/>
    </row>
  </sheetData>
  <mergeCells count="3">
    <mergeCell ref="I9:J9"/>
    <mergeCell ref="K9:L9"/>
    <mergeCell ref="J46:L4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ADAEA-DF1C-4C80-9B3D-637D1D8FA214}">
  <dimension ref="A1:M54"/>
  <sheetViews>
    <sheetView workbookViewId="0"/>
  </sheetViews>
  <sheetFormatPr defaultRowHeight="14.4" x14ac:dyDescent="0.3"/>
  <cols>
    <col min="2" max="2" width="14" customWidth="1"/>
    <col min="3" max="3" width="9.109375" customWidth="1"/>
    <col min="4" max="4" width="16" customWidth="1"/>
    <col min="5" max="5" width="11.109375" customWidth="1"/>
    <col min="6" max="6" width="80.6640625" bestFit="1" customWidth="1"/>
    <col min="7" max="8" width="8.88671875" style="43"/>
    <col min="9" max="12" width="14.33203125" customWidth="1"/>
    <col min="13" max="13" width="17" bestFit="1" customWidth="1"/>
  </cols>
  <sheetData>
    <row r="1" spans="1:13" ht="15.6" x14ac:dyDescent="0.3">
      <c r="A1" s="6" t="s">
        <v>324</v>
      </c>
      <c r="B1" t="s">
        <v>65</v>
      </c>
      <c r="D1" s="6" t="s">
        <v>321</v>
      </c>
      <c r="E1" t="str">
        <f>VLOOKUP($B$1,Data!$A$2:$E$80,2)</f>
        <v>Monroe</v>
      </c>
    </row>
    <row r="2" spans="1:13" ht="15.6" x14ac:dyDescent="0.3">
      <c r="A2" s="6" t="s">
        <v>323</v>
      </c>
      <c r="B2" t="str">
        <f>VLOOKUP($B$1,Data!$A$2:$E$80,3)</f>
        <v>Madisonville</v>
      </c>
      <c r="D2" s="6" t="s">
        <v>320</v>
      </c>
      <c r="E2" t="str">
        <f>VLOOKUP($B$1,Data!$A$2:$E$80,5)</f>
        <v>East</v>
      </c>
    </row>
    <row r="3" spans="1:13" ht="15.6" x14ac:dyDescent="0.3">
      <c r="A3" s="6" t="s">
        <v>322</v>
      </c>
      <c r="B3" t="str">
        <f>VLOOKUP($B$1,Data!$A$2:$E$80,4)</f>
        <v>Monroe County</v>
      </c>
    </row>
    <row r="5" spans="1:13" ht="15.6" x14ac:dyDescent="0.3">
      <c r="A5" s="6" t="s">
        <v>319</v>
      </c>
      <c r="C5" t="str">
        <f>Index!D9</f>
        <v>Rotating Beacon &amp; REIL Replacement</v>
      </c>
    </row>
    <row r="6" spans="1:13" ht="15.6" x14ac:dyDescent="0.3">
      <c r="A6" s="6" t="s">
        <v>325</v>
      </c>
      <c r="B6" t="str">
        <f>Index!E9</f>
        <v>68-555-0124-20</v>
      </c>
    </row>
    <row r="7" spans="1:13" ht="15.6" x14ac:dyDescent="0.3">
      <c r="A7" s="6" t="s">
        <v>318</v>
      </c>
      <c r="B7" s="7">
        <v>43977</v>
      </c>
    </row>
    <row r="9" spans="1:13" x14ac:dyDescent="0.3">
      <c r="E9" s="8" t="s">
        <v>304</v>
      </c>
      <c r="F9" s="8" t="s">
        <v>305</v>
      </c>
      <c r="G9" s="43" t="s">
        <v>306</v>
      </c>
      <c r="H9" s="44" t="s">
        <v>307</v>
      </c>
      <c r="I9" s="82" t="s">
        <v>665</v>
      </c>
      <c r="J9" s="83"/>
      <c r="K9" s="84" t="s">
        <v>666</v>
      </c>
      <c r="L9" s="83"/>
      <c r="M9" s="5" t="s">
        <v>317</v>
      </c>
    </row>
    <row r="10" spans="1:13" x14ac:dyDescent="0.3">
      <c r="H10" s="44"/>
      <c r="I10" s="28" t="s">
        <v>313</v>
      </c>
      <c r="J10" s="16" t="s">
        <v>314</v>
      </c>
      <c r="K10" s="15" t="s">
        <v>313</v>
      </c>
      <c r="L10" s="16" t="s">
        <v>314</v>
      </c>
    </row>
    <row r="11" spans="1:13" x14ac:dyDescent="0.3">
      <c r="E11" t="s">
        <v>636</v>
      </c>
      <c r="F11" t="s">
        <v>655</v>
      </c>
      <c r="G11" s="43" t="s">
        <v>664</v>
      </c>
      <c r="H11" s="44">
        <v>935</v>
      </c>
      <c r="I11" s="45">
        <v>5</v>
      </c>
      <c r="J11" s="13">
        <f>I11*$H11</f>
        <v>4675</v>
      </c>
      <c r="K11" s="49">
        <v>15</v>
      </c>
      <c r="L11" s="13">
        <f>K11*$H11</f>
        <v>14025</v>
      </c>
      <c r="M11" s="20">
        <f>AVERAGE(I11,K11)</f>
        <v>10</v>
      </c>
    </row>
    <row r="12" spans="1:13" x14ac:dyDescent="0.3">
      <c r="E12" t="s">
        <v>637</v>
      </c>
      <c r="F12" t="s">
        <v>644</v>
      </c>
      <c r="G12" s="43" t="s">
        <v>311</v>
      </c>
      <c r="H12" s="44">
        <v>1</v>
      </c>
      <c r="I12" s="46">
        <v>315000</v>
      </c>
      <c r="J12" s="13">
        <f t="shared" ref="J12:J53" si="0">I12*$H12</f>
        <v>315000</v>
      </c>
      <c r="K12" s="50">
        <v>365000</v>
      </c>
      <c r="L12" s="13">
        <f t="shared" ref="L12:L53" si="1">K12*$H12</f>
        <v>365000</v>
      </c>
      <c r="M12" s="20">
        <f t="shared" ref="M12:M53" si="2">AVERAGE(I12,K12)</f>
        <v>340000</v>
      </c>
    </row>
    <row r="13" spans="1:13" x14ac:dyDescent="0.3">
      <c r="E13" t="s">
        <v>638</v>
      </c>
      <c r="F13" t="s">
        <v>654</v>
      </c>
      <c r="G13" s="43" t="s">
        <v>661</v>
      </c>
      <c r="H13" s="44">
        <v>30000</v>
      </c>
      <c r="I13" s="46">
        <v>1.4</v>
      </c>
      <c r="J13" s="13">
        <f t="shared" si="0"/>
        <v>42000</v>
      </c>
      <c r="K13" s="50">
        <v>1.5</v>
      </c>
      <c r="L13" s="13">
        <f t="shared" si="1"/>
        <v>45000</v>
      </c>
      <c r="M13" s="20">
        <f t="shared" si="2"/>
        <v>1.45</v>
      </c>
    </row>
    <row r="14" spans="1:13" x14ac:dyDescent="0.3">
      <c r="E14" t="s">
        <v>641</v>
      </c>
      <c r="F14" t="s">
        <v>645</v>
      </c>
      <c r="G14" s="43" t="s">
        <v>661</v>
      </c>
      <c r="H14" s="44">
        <v>63345</v>
      </c>
      <c r="I14" s="46">
        <v>0.35</v>
      </c>
      <c r="J14" s="13">
        <f t="shared" si="0"/>
        <v>22170.75</v>
      </c>
      <c r="K14" s="50">
        <v>0.48</v>
      </c>
      <c r="L14" s="13">
        <f t="shared" si="1"/>
        <v>30405.599999999999</v>
      </c>
      <c r="M14" s="20">
        <f t="shared" si="2"/>
        <v>0.41499999999999998</v>
      </c>
    </row>
    <row r="15" spans="1:13" x14ac:dyDescent="0.3">
      <c r="E15" t="s">
        <v>642</v>
      </c>
      <c r="F15" t="s">
        <v>646</v>
      </c>
      <c r="G15" s="43" t="s">
        <v>662</v>
      </c>
      <c r="H15" s="44">
        <v>15</v>
      </c>
      <c r="I15" s="46">
        <v>550</v>
      </c>
      <c r="J15" s="13">
        <f t="shared" si="0"/>
        <v>8250</v>
      </c>
      <c r="K15" s="50">
        <v>575</v>
      </c>
      <c r="L15" s="13">
        <f t="shared" si="1"/>
        <v>8625</v>
      </c>
      <c r="M15" s="20">
        <f t="shared" si="2"/>
        <v>562.5</v>
      </c>
    </row>
    <row r="16" spans="1:13" x14ac:dyDescent="0.3">
      <c r="E16" t="s">
        <v>642</v>
      </c>
      <c r="F16" t="s">
        <v>653</v>
      </c>
      <c r="G16" s="43" t="s">
        <v>662</v>
      </c>
      <c r="H16" s="44">
        <v>10</v>
      </c>
      <c r="I16" s="46">
        <v>495</v>
      </c>
      <c r="J16" s="13">
        <f t="shared" si="0"/>
        <v>4950</v>
      </c>
      <c r="K16" s="50">
        <v>525</v>
      </c>
      <c r="L16" s="13">
        <f t="shared" si="1"/>
        <v>5250</v>
      </c>
      <c r="M16" s="20">
        <f t="shared" si="2"/>
        <v>510</v>
      </c>
    </row>
    <row r="17" spans="5:13" x14ac:dyDescent="0.3">
      <c r="E17" t="s">
        <v>643</v>
      </c>
      <c r="F17" t="s">
        <v>660</v>
      </c>
      <c r="G17" s="43" t="s">
        <v>664</v>
      </c>
      <c r="H17" s="44">
        <v>3750</v>
      </c>
      <c r="I17" s="46">
        <v>1.65</v>
      </c>
      <c r="J17" s="13">
        <f t="shared" si="0"/>
        <v>6187.5</v>
      </c>
      <c r="K17" s="50">
        <v>1.75</v>
      </c>
      <c r="L17" s="13">
        <f t="shared" si="1"/>
        <v>6562.5</v>
      </c>
      <c r="M17" s="20">
        <f t="shared" si="2"/>
        <v>1.7</v>
      </c>
    </row>
    <row r="18" spans="5:13" x14ac:dyDescent="0.3">
      <c r="E18" t="s">
        <v>639</v>
      </c>
      <c r="F18" t="s">
        <v>352</v>
      </c>
      <c r="G18" s="43" t="s">
        <v>311</v>
      </c>
      <c r="H18" s="44">
        <v>1</v>
      </c>
      <c r="I18" s="46">
        <v>213500</v>
      </c>
      <c r="J18" s="13">
        <f t="shared" si="0"/>
        <v>213500</v>
      </c>
      <c r="K18" s="50">
        <v>260000</v>
      </c>
      <c r="L18" s="13">
        <f t="shared" si="1"/>
        <v>260000</v>
      </c>
      <c r="M18" s="20">
        <f t="shared" si="2"/>
        <v>236750</v>
      </c>
    </row>
    <row r="19" spans="5:13" x14ac:dyDescent="0.3">
      <c r="E19" t="s">
        <v>639</v>
      </c>
      <c r="F19" t="s">
        <v>647</v>
      </c>
      <c r="G19" s="43" t="s">
        <v>311</v>
      </c>
      <c r="H19" s="44">
        <v>1</v>
      </c>
      <c r="I19" s="46">
        <v>190000</v>
      </c>
      <c r="J19" s="13">
        <f t="shared" si="0"/>
        <v>190000</v>
      </c>
      <c r="K19" s="50">
        <v>275000</v>
      </c>
      <c r="L19" s="13">
        <f t="shared" si="1"/>
        <v>275000</v>
      </c>
      <c r="M19" s="20">
        <f t="shared" si="2"/>
        <v>232500</v>
      </c>
    </row>
    <row r="20" spans="5:13" x14ac:dyDescent="0.3">
      <c r="E20" t="s">
        <v>367</v>
      </c>
      <c r="F20" t="s">
        <v>648</v>
      </c>
      <c r="G20" s="43" t="s">
        <v>664</v>
      </c>
      <c r="H20" s="44">
        <v>511</v>
      </c>
      <c r="I20" s="46">
        <v>56.3</v>
      </c>
      <c r="J20" s="13">
        <f t="shared" si="0"/>
        <v>28769.3</v>
      </c>
      <c r="K20" s="50">
        <v>145</v>
      </c>
      <c r="L20" s="13">
        <f t="shared" si="1"/>
        <v>74095</v>
      </c>
      <c r="M20" s="20">
        <f t="shared" si="2"/>
        <v>100.65</v>
      </c>
    </row>
    <row r="21" spans="5:13" x14ac:dyDescent="0.3">
      <c r="E21" t="s">
        <v>367</v>
      </c>
      <c r="F21" t="s">
        <v>649</v>
      </c>
      <c r="G21" s="43" t="s">
        <v>664</v>
      </c>
      <c r="H21" s="44">
        <v>904</v>
      </c>
      <c r="I21" s="46">
        <v>74.3</v>
      </c>
      <c r="J21" s="13">
        <f t="shared" si="0"/>
        <v>67167.199999999997</v>
      </c>
      <c r="K21" s="50">
        <v>170</v>
      </c>
      <c r="L21" s="13">
        <f t="shared" si="1"/>
        <v>153680</v>
      </c>
      <c r="M21" s="20">
        <f t="shared" si="2"/>
        <v>122.15</v>
      </c>
    </row>
    <row r="22" spans="5:13" x14ac:dyDescent="0.3">
      <c r="E22" t="s">
        <v>367</v>
      </c>
      <c r="F22" t="s">
        <v>650</v>
      </c>
      <c r="G22" s="43" t="s">
        <v>664</v>
      </c>
      <c r="H22" s="44">
        <v>661</v>
      </c>
      <c r="I22" s="46">
        <v>190</v>
      </c>
      <c r="J22" s="13">
        <f t="shared" si="0"/>
        <v>125590</v>
      </c>
      <c r="K22" s="50">
        <v>265</v>
      </c>
      <c r="L22" s="13">
        <f t="shared" si="1"/>
        <v>175165</v>
      </c>
      <c r="M22" s="20">
        <f t="shared" si="2"/>
        <v>227.5</v>
      </c>
    </row>
    <row r="23" spans="5:13" x14ac:dyDescent="0.3">
      <c r="E23" t="s">
        <v>590</v>
      </c>
      <c r="F23" t="s">
        <v>651</v>
      </c>
      <c r="G23" s="43" t="s">
        <v>662</v>
      </c>
      <c r="H23" s="44">
        <v>1</v>
      </c>
      <c r="I23" s="46">
        <v>1000</v>
      </c>
      <c r="J23" s="13">
        <f t="shared" si="0"/>
        <v>1000</v>
      </c>
      <c r="K23" s="50">
        <v>4000</v>
      </c>
      <c r="L23" s="13">
        <f t="shared" si="1"/>
        <v>4000</v>
      </c>
      <c r="M23" s="20">
        <f t="shared" si="2"/>
        <v>2500</v>
      </c>
    </row>
    <row r="24" spans="5:13" x14ac:dyDescent="0.3">
      <c r="E24" t="s">
        <v>590</v>
      </c>
      <c r="F24" t="s">
        <v>656</v>
      </c>
      <c r="G24" s="43" t="s">
        <v>662</v>
      </c>
      <c r="H24" s="44">
        <v>5</v>
      </c>
      <c r="I24" s="46">
        <v>2660</v>
      </c>
      <c r="J24" s="13">
        <f t="shared" si="0"/>
        <v>13300</v>
      </c>
      <c r="K24" s="50">
        <v>6500</v>
      </c>
      <c r="L24" s="13">
        <f t="shared" si="1"/>
        <v>32500</v>
      </c>
      <c r="M24" s="20">
        <f t="shared" si="2"/>
        <v>4580</v>
      </c>
    </row>
    <row r="25" spans="5:13" x14ac:dyDescent="0.3">
      <c r="E25" t="s">
        <v>590</v>
      </c>
      <c r="F25" t="s">
        <v>657</v>
      </c>
      <c r="G25" s="43" t="s">
        <v>662</v>
      </c>
      <c r="H25" s="44">
        <v>1</v>
      </c>
      <c r="I25" s="46">
        <v>4210</v>
      </c>
      <c r="J25" s="13">
        <f t="shared" si="0"/>
        <v>4210</v>
      </c>
      <c r="K25" s="50">
        <v>7500</v>
      </c>
      <c r="L25" s="13">
        <f t="shared" si="1"/>
        <v>7500</v>
      </c>
      <c r="M25" s="20">
        <f t="shared" si="2"/>
        <v>5855</v>
      </c>
    </row>
    <row r="26" spans="5:13" x14ac:dyDescent="0.3">
      <c r="E26" t="s">
        <v>590</v>
      </c>
      <c r="F26" t="s">
        <v>658</v>
      </c>
      <c r="G26" s="43" t="s">
        <v>662</v>
      </c>
      <c r="H26" s="44">
        <v>3</v>
      </c>
      <c r="I26" s="46">
        <v>9215</v>
      </c>
      <c r="J26" s="13">
        <f t="shared" si="0"/>
        <v>27645</v>
      </c>
      <c r="K26" s="50">
        <v>9500</v>
      </c>
      <c r="L26" s="13">
        <f t="shared" si="1"/>
        <v>28500</v>
      </c>
      <c r="M26" s="20">
        <f t="shared" si="2"/>
        <v>9357.5</v>
      </c>
    </row>
    <row r="27" spans="5:13" x14ac:dyDescent="0.3">
      <c r="E27" t="s">
        <v>590</v>
      </c>
      <c r="F27" t="s">
        <v>659</v>
      </c>
      <c r="G27" s="43" t="s">
        <v>662</v>
      </c>
      <c r="H27" s="44">
        <v>1</v>
      </c>
      <c r="I27" s="46">
        <v>13200</v>
      </c>
      <c r="J27" s="13">
        <f t="shared" si="0"/>
        <v>13200</v>
      </c>
      <c r="K27" s="50">
        <v>12500</v>
      </c>
      <c r="L27" s="13">
        <f t="shared" si="1"/>
        <v>12500</v>
      </c>
      <c r="M27" s="20">
        <f t="shared" si="2"/>
        <v>12850</v>
      </c>
    </row>
    <row r="28" spans="5:13" x14ac:dyDescent="0.3">
      <c r="E28" t="s">
        <v>640</v>
      </c>
      <c r="F28" t="s">
        <v>652</v>
      </c>
      <c r="G28" s="43" t="s">
        <v>663</v>
      </c>
      <c r="H28" s="44">
        <v>2</v>
      </c>
      <c r="I28" s="46">
        <v>3050</v>
      </c>
      <c r="J28" s="13">
        <f t="shared" si="0"/>
        <v>6100</v>
      </c>
      <c r="K28" s="50">
        <v>3500</v>
      </c>
      <c r="L28" s="13">
        <f t="shared" si="1"/>
        <v>7000</v>
      </c>
      <c r="M28" s="20">
        <f t="shared" si="2"/>
        <v>3275</v>
      </c>
    </row>
    <row r="29" spans="5:13" x14ac:dyDescent="0.3">
      <c r="E29" t="s">
        <v>640</v>
      </c>
      <c r="F29" t="s">
        <v>667</v>
      </c>
      <c r="G29" s="43" t="s">
        <v>663</v>
      </c>
      <c r="H29" s="44">
        <v>11</v>
      </c>
      <c r="I29" s="46">
        <v>3050</v>
      </c>
      <c r="J29" s="13">
        <f t="shared" si="0"/>
        <v>33550</v>
      </c>
      <c r="K29" s="50">
        <v>3500</v>
      </c>
      <c r="L29" s="13">
        <f t="shared" si="1"/>
        <v>38500</v>
      </c>
      <c r="M29" s="20">
        <f t="shared" si="2"/>
        <v>3275</v>
      </c>
    </row>
    <row r="30" spans="5:13" x14ac:dyDescent="0.3">
      <c r="E30" t="s">
        <v>640</v>
      </c>
      <c r="F30" t="s">
        <v>668</v>
      </c>
      <c r="G30" s="43" t="s">
        <v>663</v>
      </c>
      <c r="H30" s="44">
        <v>6</v>
      </c>
      <c r="I30" s="46">
        <v>2600</v>
      </c>
      <c r="J30" s="13">
        <f t="shared" si="0"/>
        <v>15600</v>
      </c>
      <c r="K30" s="50">
        <v>3500</v>
      </c>
      <c r="L30" s="13">
        <f t="shared" si="1"/>
        <v>21000</v>
      </c>
      <c r="M30" s="20">
        <f t="shared" si="2"/>
        <v>3050</v>
      </c>
    </row>
    <row r="31" spans="5:13" x14ac:dyDescent="0.3">
      <c r="E31" t="s">
        <v>669</v>
      </c>
      <c r="F31" t="s">
        <v>670</v>
      </c>
      <c r="G31" s="43" t="s">
        <v>674</v>
      </c>
      <c r="H31" s="44">
        <v>196</v>
      </c>
      <c r="I31" s="46">
        <v>2.75</v>
      </c>
      <c r="J31" s="13">
        <f t="shared" si="0"/>
        <v>539</v>
      </c>
      <c r="K31" s="50">
        <v>4</v>
      </c>
      <c r="L31" s="13">
        <f t="shared" si="1"/>
        <v>784</v>
      </c>
      <c r="M31" s="20">
        <f t="shared" si="2"/>
        <v>3.375</v>
      </c>
    </row>
    <row r="32" spans="5:13" x14ac:dyDescent="0.3">
      <c r="E32" t="s">
        <v>669</v>
      </c>
      <c r="F32" t="s">
        <v>671</v>
      </c>
      <c r="G32" s="43" t="s">
        <v>674</v>
      </c>
      <c r="H32" s="44">
        <v>1071</v>
      </c>
      <c r="I32" s="46">
        <v>1.5</v>
      </c>
      <c r="J32" s="13">
        <f t="shared" si="0"/>
        <v>1606.5</v>
      </c>
      <c r="K32" s="50">
        <v>4</v>
      </c>
      <c r="L32" s="13">
        <f t="shared" si="1"/>
        <v>4284</v>
      </c>
      <c r="M32" s="20">
        <f t="shared" si="2"/>
        <v>2.75</v>
      </c>
    </row>
    <row r="33" spans="5:13" x14ac:dyDescent="0.3">
      <c r="E33" t="s">
        <v>669</v>
      </c>
      <c r="F33" t="s">
        <v>672</v>
      </c>
      <c r="G33" s="43" t="s">
        <v>674</v>
      </c>
      <c r="H33" s="44">
        <v>552</v>
      </c>
      <c r="I33" s="46">
        <v>2.9</v>
      </c>
      <c r="J33" s="13">
        <f t="shared" si="0"/>
        <v>1600.8</v>
      </c>
      <c r="K33" s="50">
        <v>4</v>
      </c>
      <c r="L33" s="13">
        <f t="shared" si="1"/>
        <v>2208</v>
      </c>
      <c r="M33" s="20">
        <f t="shared" si="2"/>
        <v>3.45</v>
      </c>
    </row>
    <row r="34" spans="5:13" x14ac:dyDescent="0.3">
      <c r="E34" t="s">
        <v>669</v>
      </c>
      <c r="F34" t="s">
        <v>673</v>
      </c>
      <c r="G34" s="43" t="s">
        <v>674</v>
      </c>
      <c r="H34" s="44">
        <v>320</v>
      </c>
      <c r="I34" s="46">
        <v>19</v>
      </c>
      <c r="J34" s="13">
        <f t="shared" si="0"/>
        <v>6080</v>
      </c>
      <c r="K34" s="50">
        <v>6</v>
      </c>
      <c r="L34" s="13">
        <f t="shared" si="1"/>
        <v>1920</v>
      </c>
      <c r="M34" s="20">
        <f t="shared" si="2"/>
        <v>12.5</v>
      </c>
    </row>
    <row r="35" spans="5:13" x14ac:dyDescent="0.3">
      <c r="E35" t="s">
        <v>578</v>
      </c>
      <c r="F35" t="s">
        <v>687</v>
      </c>
      <c r="G35" s="43" t="s">
        <v>661</v>
      </c>
      <c r="H35" s="44">
        <v>4925</v>
      </c>
      <c r="I35" s="46">
        <v>4</v>
      </c>
      <c r="J35" s="13">
        <f t="shared" si="0"/>
        <v>19700</v>
      </c>
      <c r="K35" s="50">
        <v>15</v>
      </c>
      <c r="L35" s="13">
        <f t="shared" si="1"/>
        <v>73875</v>
      </c>
      <c r="M35" s="20">
        <f t="shared" si="2"/>
        <v>9.5</v>
      </c>
    </row>
    <row r="36" spans="5:13" x14ac:dyDescent="0.3">
      <c r="E36" t="s">
        <v>675</v>
      </c>
      <c r="F36" t="s">
        <v>688</v>
      </c>
      <c r="G36" s="43" t="s">
        <v>311</v>
      </c>
      <c r="H36" s="44">
        <v>1</v>
      </c>
      <c r="I36" s="46">
        <v>6600</v>
      </c>
      <c r="J36" s="13">
        <f t="shared" si="0"/>
        <v>6600</v>
      </c>
      <c r="K36" s="50">
        <v>45000</v>
      </c>
      <c r="L36" s="13">
        <f t="shared" si="1"/>
        <v>45000</v>
      </c>
      <c r="M36" s="20">
        <f t="shared" si="2"/>
        <v>25800</v>
      </c>
    </row>
    <row r="37" spans="5:13" x14ac:dyDescent="0.3">
      <c r="E37" t="s">
        <v>368</v>
      </c>
      <c r="F37" t="s">
        <v>689</v>
      </c>
      <c r="G37" s="43" t="s">
        <v>663</v>
      </c>
      <c r="H37" s="44">
        <v>12723</v>
      </c>
      <c r="I37" s="46">
        <v>5.85</v>
      </c>
      <c r="J37" s="13">
        <f t="shared" si="0"/>
        <v>74429.549999999988</v>
      </c>
      <c r="K37" s="50">
        <v>5.25</v>
      </c>
      <c r="L37" s="13">
        <f t="shared" si="1"/>
        <v>66795.75</v>
      </c>
      <c r="M37" s="20">
        <f t="shared" si="2"/>
        <v>5.55</v>
      </c>
    </row>
    <row r="38" spans="5:13" x14ac:dyDescent="0.3">
      <c r="E38" t="s">
        <v>368</v>
      </c>
      <c r="F38" t="s">
        <v>690</v>
      </c>
      <c r="G38" s="43" t="s">
        <v>663</v>
      </c>
      <c r="H38" s="44">
        <v>20000</v>
      </c>
      <c r="I38" s="46">
        <v>8.5</v>
      </c>
      <c r="J38" s="13">
        <f t="shared" si="0"/>
        <v>170000</v>
      </c>
      <c r="K38" s="50">
        <v>7</v>
      </c>
      <c r="L38" s="13">
        <f t="shared" si="1"/>
        <v>140000</v>
      </c>
      <c r="M38" s="20">
        <f t="shared" si="2"/>
        <v>7.75</v>
      </c>
    </row>
    <row r="39" spans="5:13" x14ac:dyDescent="0.3">
      <c r="E39" t="s">
        <v>370</v>
      </c>
      <c r="F39" t="s">
        <v>691</v>
      </c>
      <c r="G39" s="43" t="s">
        <v>663</v>
      </c>
      <c r="H39" s="44">
        <v>33975</v>
      </c>
      <c r="I39" s="46">
        <v>8.5</v>
      </c>
      <c r="J39" s="13">
        <f t="shared" si="0"/>
        <v>288787.5</v>
      </c>
      <c r="K39" s="50">
        <v>5</v>
      </c>
      <c r="L39" s="13">
        <f t="shared" si="1"/>
        <v>169875</v>
      </c>
      <c r="M39" s="20">
        <f t="shared" si="2"/>
        <v>6.75</v>
      </c>
    </row>
    <row r="40" spans="5:13" x14ac:dyDescent="0.3">
      <c r="E40" t="s">
        <v>676</v>
      </c>
      <c r="F40" t="s">
        <v>692</v>
      </c>
      <c r="G40" s="43" t="s">
        <v>661</v>
      </c>
      <c r="H40" s="44">
        <v>7709</v>
      </c>
      <c r="I40" s="46">
        <v>4.2</v>
      </c>
      <c r="J40" s="13">
        <f t="shared" si="0"/>
        <v>32377.800000000003</v>
      </c>
      <c r="K40" s="50">
        <v>4.3</v>
      </c>
      <c r="L40" s="13">
        <f t="shared" si="1"/>
        <v>33148.699999999997</v>
      </c>
      <c r="M40" s="20">
        <f t="shared" si="2"/>
        <v>4.25</v>
      </c>
    </row>
    <row r="41" spans="5:13" x14ac:dyDescent="0.3">
      <c r="E41" t="s">
        <v>676</v>
      </c>
      <c r="F41" t="s">
        <v>693</v>
      </c>
      <c r="G41" s="43" t="s">
        <v>349</v>
      </c>
      <c r="H41" s="44">
        <v>326</v>
      </c>
      <c r="I41" s="46">
        <v>228.2</v>
      </c>
      <c r="J41" s="13">
        <f t="shared" si="0"/>
        <v>74393.2</v>
      </c>
      <c r="K41" s="50">
        <v>220</v>
      </c>
      <c r="L41" s="13">
        <f t="shared" si="1"/>
        <v>71720</v>
      </c>
      <c r="M41" s="20">
        <f t="shared" si="2"/>
        <v>224.1</v>
      </c>
    </row>
    <row r="42" spans="5:13" x14ac:dyDescent="0.3">
      <c r="E42" t="s">
        <v>677</v>
      </c>
      <c r="F42" t="s">
        <v>694</v>
      </c>
      <c r="G42" s="43" t="s">
        <v>661</v>
      </c>
      <c r="H42" s="44">
        <v>21701</v>
      </c>
      <c r="I42" s="46">
        <v>13.6</v>
      </c>
      <c r="J42" s="13">
        <f t="shared" si="0"/>
        <v>295133.59999999998</v>
      </c>
      <c r="K42" s="50">
        <v>15.25</v>
      </c>
      <c r="L42" s="13">
        <f t="shared" si="1"/>
        <v>330940.25</v>
      </c>
      <c r="M42" s="20">
        <f t="shared" si="2"/>
        <v>14.425000000000001</v>
      </c>
    </row>
    <row r="43" spans="5:13" x14ac:dyDescent="0.3">
      <c r="E43" t="s">
        <v>386</v>
      </c>
      <c r="F43" t="s">
        <v>695</v>
      </c>
      <c r="G43" s="43" t="s">
        <v>349</v>
      </c>
      <c r="H43" s="44">
        <v>1500</v>
      </c>
      <c r="I43" s="46">
        <v>26</v>
      </c>
      <c r="J43" s="13">
        <f t="shared" si="0"/>
        <v>39000</v>
      </c>
      <c r="K43" s="50">
        <v>47</v>
      </c>
      <c r="L43" s="13">
        <f t="shared" si="1"/>
        <v>70500</v>
      </c>
      <c r="M43" s="20">
        <f t="shared" si="2"/>
        <v>36.5</v>
      </c>
    </row>
    <row r="44" spans="5:13" x14ac:dyDescent="0.3">
      <c r="E44" t="s">
        <v>386</v>
      </c>
      <c r="F44" t="s">
        <v>696</v>
      </c>
      <c r="G44" s="43" t="s">
        <v>349</v>
      </c>
      <c r="H44" s="44">
        <v>1587</v>
      </c>
      <c r="I44" s="46">
        <v>28</v>
      </c>
      <c r="J44" s="13">
        <f t="shared" si="0"/>
        <v>44436</v>
      </c>
      <c r="K44" s="50">
        <v>49</v>
      </c>
      <c r="L44" s="13">
        <f t="shared" si="1"/>
        <v>77763</v>
      </c>
      <c r="M44" s="20">
        <f t="shared" si="2"/>
        <v>38.5</v>
      </c>
    </row>
    <row r="45" spans="5:13" x14ac:dyDescent="0.3">
      <c r="E45" t="s">
        <v>678</v>
      </c>
      <c r="F45" t="s">
        <v>697</v>
      </c>
      <c r="G45" s="43" t="s">
        <v>349</v>
      </c>
      <c r="H45" s="44">
        <v>5395</v>
      </c>
      <c r="I45" s="46">
        <v>145</v>
      </c>
      <c r="J45" s="13">
        <f t="shared" si="0"/>
        <v>782275</v>
      </c>
      <c r="K45" s="50">
        <v>145</v>
      </c>
      <c r="L45" s="13">
        <f t="shared" si="1"/>
        <v>782275</v>
      </c>
      <c r="M45" s="20">
        <f t="shared" si="2"/>
        <v>145</v>
      </c>
    </row>
    <row r="46" spans="5:13" x14ac:dyDescent="0.3">
      <c r="E46" t="s">
        <v>400</v>
      </c>
      <c r="F46" t="s">
        <v>452</v>
      </c>
      <c r="G46" s="43" t="s">
        <v>350</v>
      </c>
      <c r="H46" s="44">
        <v>7595</v>
      </c>
      <c r="I46" s="46">
        <v>3.7</v>
      </c>
      <c r="J46" s="13">
        <f t="shared" si="0"/>
        <v>28101.5</v>
      </c>
      <c r="K46" s="50">
        <v>4</v>
      </c>
      <c r="L46" s="13">
        <f t="shared" si="1"/>
        <v>30380</v>
      </c>
      <c r="M46" s="20">
        <f t="shared" si="2"/>
        <v>3.85</v>
      </c>
    </row>
    <row r="47" spans="5:13" x14ac:dyDescent="0.3">
      <c r="E47" t="s">
        <v>387</v>
      </c>
      <c r="F47" t="s">
        <v>453</v>
      </c>
      <c r="G47" s="43" t="s">
        <v>350</v>
      </c>
      <c r="H47" s="44">
        <v>2604</v>
      </c>
      <c r="I47" s="46">
        <v>3.7</v>
      </c>
      <c r="J47" s="13">
        <f t="shared" si="0"/>
        <v>9634.8000000000011</v>
      </c>
      <c r="K47" s="50">
        <v>4</v>
      </c>
      <c r="L47" s="13">
        <f t="shared" si="1"/>
        <v>10416</v>
      </c>
      <c r="M47" s="20">
        <f t="shared" si="2"/>
        <v>3.85</v>
      </c>
    </row>
    <row r="48" spans="5:13" x14ac:dyDescent="0.3">
      <c r="E48" t="s">
        <v>679</v>
      </c>
      <c r="F48" t="s">
        <v>683</v>
      </c>
      <c r="G48" s="43" t="s">
        <v>698</v>
      </c>
      <c r="H48" s="44">
        <v>3090</v>
      </c>
      <c r="I48" s="46">
        <v>2.5</v>
      </c>
      <c r="J48" s="13">
        <f t="shared" si="0"/>
        <v>7725</v>
      </c>
      <c r="K48" s="50">
        <v>2.75</v>
      </c>
      <c r="L48" s="13">
        <f t="shared" si="1"/>
        <v>8497.5</v>
      </c>
      <c r="M48" s="20">
        <f t="shared" si="2"/>
        <v>2.625</v>
      </c>
    </row>
    <row r="49" spans="5:13" x14ac:dyDescent="0.3">
      <c r="E49" t="s">
        <v>680</v>
      </c>
      <c r="F49" t="s">
        <v>684</v>
      </c>
      <c r="G49" s="43" t="s">
        <v>698</v>
      </c>
      <c r="H49" s="44">
        <v>3090</v>
      </c>
      <c r="I49" s="46">
        <v>2.2000000000000002</v>
      </c>
      <c r="J49" s="13">
        <f t="shared" si="0"/>
        <v>6798.0000000000009</v>
      </c>
      <c r="K49" s="50">
        <v>2.4</v>
      </c>
      <c r="L49" s="13">
        <f t="shared" si="1"/>
        <v>7416</v>
      </c>
      <c r="M49" s="20">
        <f t="shared" si="2"/>
        <v>2.2999999999999998</v>
      </c>
    </row>
    <row r="50" spans="5:13" x14ac:dyDescent="0.3">
      <c r="E50" t="s">
        <v>373</v>
      </c>
      <c r="F50" t="s">
        <v>685</v>
      </c>
      <c r="G50" s="43" t="s">
        <v>699</v>
      </c>
      <c r="H50" s="44">
        <v>570</v>
      </c>
      <c r="I50" s="46">
        <v>22</v>
      </c>
      <c r="J50" s="13">
        <f t="shared" si="0"/>
        <v>12540</v>
      </c>
      <c r="K50" s="50">
        <v>25</v>
      </c>
      <c r="L50" s="13">
        <f t="shared" si="1"/>
        <v>14250</v>
      </c>
      <c r="M50" s="20">
        <f t="shared" si="2"/>
        <v>23.5</v>
      </c>
    </row>
    <row r="51" spans="5:13" x14ac:dyDescent="0.3">
      <c r="E51" t="s">
        <v>375</v>
      </c>
      <c r="F51" t="s">
        <v>376</v>
      </c>
      <c r="G51" s="43" t="s">
        <v>661</v>
      </c>
      <c r="H51" s="44">
        <v>3175</v>
      </c>
      <c r="I51" s="46">
        <v>5.5</v>
      </c>
      <c r="J51" s="13">
        <f t="shared" si="0"/>
        <v>17462.5</v>
      </c>
      <c r="K51" s="50">
        <v>5.75</v>
      </c>
      <c r="L51" s="13">
        <f t="shared" si="1"/>
        <v>18256.25</v>
      </c>
      <c r="M51" s="20">
        <f t="shared" si="2"/>
        <v>5.625</v>
      </c>
    </row>
    <row r="52" spans="5:13" x14ac:dyDescent="0.3">
      <c r="E52" t="s">
        <v>681</v>
      </c>
      <c r="F52" t="s">
        <v>686</v>
      </c>
      <c r="G52" s="43" t="s">
        <v>663</v>
      </c>
      <c r="H52" s="44">
        <v>6715</v>
      </c>
      <c r="I52" s="46">
        <v>8.9</v>
      </c>
      <c r="J52" s="13">
        <f t="shared" si="0"/>
        <v>59763.5</v>
      </c>
      <c r="K52" s="50">
        <v>14</v>
      </c>
      <c r="L52" s="13">
        <f t="shared" si="1"/>
        <v>94010</v>
      </c>
      <c r="M52" s="20">
        <f t="shared" si="2"/>
        <v>11.45</v>
      </c>
    </row>
    <row r="53" spans="5:13" x14ac:dyDescent="0.3">
      <c r="E53" s="11" t="s">
        <v>682</v>
      </c>
      <c r="F53" s="11" t="s">
        <v>378</v>
      </c>
      <c r="G53" s="4" t="s">
        <v>661</v>
      </c>
      <c r="H53" s="17">
        <v>63345</v>
      </c>
      <c r="I53" s="47">
        <v>0.3</v>
      </c>
      <c r="J53" s="14">
        <f t="shared" si="0"/>
        <v>19003.5</v>
      </c>
      <c r="K53" s="52">
        <v>0.35</v>
      </c>
      <c r="L53" s="14">
        <f t="shared" si="1"/>
        <v>22170.75</v>
      </c>
      <c r="M53" s="22">
        <f t="shared" si="2"/>
        <v>0.32499999999999996</v>
      </c>
    </row>
    <row r="54" spans="5:13" s="5" customFormat="1" x14ac:dyDescent="0.3">
      <c r="G54" s="21"/>
      <c r="H54" s="21" t="s">
        <v>425</v>
      </c>
      <c r="I54" s="29"/>
      <c r="J54" s="30">
        <f>SUM(J11:J53)</f>
        <v>3140852.5</v>
      </c>
      <c r="K54" s="31"/>
      <c r="L54" s="30">
        <f>SUM(L11:L53)</f>
        <v>3640793.3000000003</v>
      </c>
    </row>
  </sheetData>
  <mergeCells count="2">
    <mergeCell ref="I9:J9"/>
    <mergeCell ref="K9:L9"/>
  </mergeCells>
  <phoneticPr fontId="8" type="noConversion"/>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E40ED-E151-4A86-9AA5-5AA3C0B18AD4}">
  <dimension ref="A1:O36"/>
  <sheetViews>
    <sheetView workbookViewId="0">
      <selection activeCell="K40" sqref="K40"/>
    </sheetView>
  </sheetViews>
  <sheetFormatPr defaultRowHeight="14.4" x14ac:dyDescent="0.3"/>
  <cols>
    <col min="2" max="2" width="14" customWidth="1"/>
    <col min="3" max="3" width="9.109375" customWidth="1"/>
    <col min="4" max="4" width="16" customWidth="1"/>
    <col min="5" max="5" width="11.109375" customWidth="1"/>
    <col min="6" max="6" width="37.6640625" bestFit="1" customWidth="1"/>
    <col min="7" max="8" width="8.88671875" style="43"/>
    <col min="9" max="14" width="14.33203125" customWidth="1"/>
    <col min="15" max="15" width="17" bestFit="1" customWidth="1"/>
  </cols>
  <sheetData>
    <row r="1" spans="1:15" ht="15.6" x14ac:dyDescent="0.3">
      <c r="A1" s="6" t="s">
        <v>324</v>
      </c>
      <c r="B1" t="s">
        <v>66</v>
      </c>
      <c r="D1" s="6" t="s">
        <v>321</v>
      </c>
      <c r="E1" t="str">
        <f>VLOOKUP($B$1,Data!$A$2:$E$80,2)</f>
        <v>Hamblen</v>
      </c>
    </row>
    <row r="2" spans="1:15" ht="15.6" x14ac:dyDescent="0.3">
      <c r="A2" s="6" t="s">
        <v>323</v>
      </c>
      <c r="B2" t="str">
        <f>VLOOKUP($B$1,Data!$A$2:$E$80,3)</f>
        <v>Morristown</v>
      </c>
      <c r="D2" s="6" t="s">
        <v>320</v>
      </c>
      <c r="E2" t="str">
        <f>VLOOKUP($B$1,Data!$A$2:$E$80,5)</f>
        <v>East</v>
      </c>
    </row>
    <row r="3" spans="1:15" ht="15.6" x14ac:dyDescent="0.3">
      <c r="A3" s="6" t="s">
        <v>322</v>
      </c>
      <c r="B3" t="str">
        <f>VLOOKUP($B$1,Data!$A$2:$E$80,4)</f>
        <v>Moore-Murrell Field</v>
      </c>
    </row>
    <row r="5" spans="1:15" ht="15.6" x14ac:dyDescent="0.3">
      <c r="A5" s="6" t="s">
        <v>319</v>
      </c>
      <c r="C5" t="str">
        <f>Index!D10</f>
        <v>East Apron Taxilane Widening</v>
      </c>
    </row>
    <row r="6" spans="1:15" ht="15.6" x14ac:dyDescent="0.3">
      <c r="A6" s="6" t="s">
        <v>325</v>
      </c>
      <c r="B6" t="str">
        <f>Index!E10</f>
        <v>95-555-0166-20</v>
      </c>
    </row>
    <row r="7" spans="1:15" ht="15.6" x14ac:dyDescent="0.3">
      <c r="A7" s="6" t="s">
        <v>318</v>
      </c>
      <c r="B7" s="7">
        <v>43910</v>
      </c>
    </row>
    <row r="9" spans="1:15" x14ac:dyDescent="0.3">
      <c r="E9" s="8" t="s">
        <v>304</v>
      </c>
      <c r="F9" s="8" t="s">
        <v>305</v>
      </c>
      <c r="G9" s="43" t="s">
        <v>306</v>
      </c>
      <c r="H9" s="44" t="s">
        <v>307</v>
      </c>
      <c r="I9" s="82" t="s">
        <v>738</v>
      </c>
      <c r="J9" s="83"/>
      <c r="K9" s="82" t="s">
        <v>740</v>
      </c>
      <c r="L9" s="83"/>
      <c r="M9" s="82" t="s">
        <v>739</v>
      </c>
      <c r="N9" s="83"/>
      <c r="O9" s="5" t="s">
        <v>317</v>
      </c>
    </row>
    <row r="10" spans="1:15" x14ac:dyDescent="0.3">
      <c r="H10" s="44"/>
      <c r="I10" s="28" t="s">
        <v>313</v>
      </c>
      <c r="J10" s="16" t="s">
        <v>314</v>
      </c>
      <c r="K10" s="28" t="s">
        <v>313</v>
      </c>
      <c r="L10" s="16" t="s">
        <v>314</v>
      </c>
      <c r="M10" s="28" t="s">
        <v>313</v>
      </c>
      <c r="N10" s="16" t="s">
        <v>314</v>
      </c>
    </row>
    <row r="11" spans="1:15" x14ac:dyDescent="0.3">
      <c r="E11" t="s">
        <v>702</v>
      </c>
      <c r="F11" t="s">
        <v>526</v>
      </c>
      <c r="G11" s="43" t="s">
        <v>311</v>
      </c>
      <c r="H11" s="44">
        <v>1</v>
      </c>
      <c r="I11" s="45">
        <v>83200</v>
      </c>
      <c r="J11" s="13">
        <f>I11*$H11</f>
        <v>83200</v>
      </c>
      <c r="K11" s="45">
        <v>6000</v>
      </c>
      <c r="L11" s="13">
        <f>K11*$H11</f>
        <v>6000</v>
      </c>
      <c r="M11" s="45">
        <v>2000</v>
      </c>
      <c r="N11" s="13">
        <f>M11*$H11</f>
        <v>2000</v>
      </c>
      <c r="O11" s="20">
        <f>AVERAGE(I11,K11,M11)</f>
        <v>30400</v>
      </c>
    </row>
    <row r="12" spans="1:15" x14ac:dyDescent="0.3">
      <c r="E12" t="s">
        <v>703</v>
      </c>
      <c r="F12" t="s">
        <v>714</v>
      </c>
      <c r="G12" s="43" t="s">
        <v>311</v>
      </c>
      <c r="H12" s="44">
        <v>1</v>
      </c>
      <c r="I12" s="46">
        <v>9886</v>
      </c>
      <c r="J12" s="13">
        <f t="shared" ref="J12:J35" si="0">I12*$H12</f>
        <v>9886</v>
      </c>
      <c r="K12" s="46">
        <v>6000</v>
      </c>
      <c r="L12" s="13">
        <f t="shared" ref="L12:L35" si="1">K12*$H12</f>
        <v>6000</v>
      </c>
      <c r="M12" s="46">
        <v>1000</v>
      </c>
      <c r="N12" s="13">
        <f t="shared" ref="N12:N35" si="2">M12*$H12</f>
        <v>1000</v>
      </c>
      <c r="O12" s="20">
        <f t="shared" ref="O12:O35" si="3">AVERAGE(I12,K12,M12)</f>
        <v>5628.666666666667</v>
      </c>
    </row>
    <row r="13" spans="1:15" x14ac:dyDescent="0.3">
      <c r="E13" t="s">
        <v>704</v>
      </c>
      <c r="F13" t="s">
        <v>715</v>
      </c>
      <c r="G13" s="43" t="s">
        <v>311</v>
      </c>
      <c r="H13" s="44">
        <v>1</v>
      </c>
      <c r="I13" s="46">
        <v>10000</v>
      </c>
      <c r="J13" s="13">
        <f t="shared" si="0"/>
        <v>10000</v>
      </c>
      <c r="K13" s="46">
        <v>6000</v>
      </c>
      <c r="L13" s="13">
        <f t="shared" si="1"/>
        <v>6000</v>
      </c>
      <c r="M13" s="46">
        <v>1200</v>
      </c>
      <c r="N13" s="13">
        <f t="shared" si="2"/>
        <v>1200</v>
      </c>
      <c r="O13" s="20">
        <f t="shared" si="3"/>
        <v>5733.333333333333</v>
      </c>
    </row>
    <row r="14" spans="1:15" x14ac:dyDescent="0.3">
      <c r="E14" t="s">
        <v>705</v>
      </c>
      <c r="F14" t="s">
        <v>716</v>
      </c>
      <c r="G14" s="43" t="s">
        <v>348</v>
      </c>
      <c r="H14" s="44">
        <v>21</v>
      </c>
      <c r="I14" s="46">
        <v>77.55</v>
      </c>
      <c r="J14" s="13">
        <f t="shared" si="0"/>
        <v>1628.55</v>
      </c>
      <c r="K14" s="46">
        <v>25</v>
      </c>
      <c r="L14" s="13">
        <f t="shared" si="1"/>
        <v>525</v>
      </c>
      <c r="M14" s="46">
        <v>47.61</v>
      </c>
      <c r="N14" s="13">
        <f t="shared" si="2"/>
        <v>999.81</v>
      </c>
      <c r="O14" s="20">
        <f t="shared" si="3"/>
        <v>50.053333333333335</v>
      </c>
    </row>
    <row r="15" spans="1:15" x14ac:dyDescent="0.3">
      <c r="E15" t="s">
        <v>705</v>
      </c>
      <c r="F15" t="s">
        <v>717</v>
      </c>
      <c r="G15" s="43" t="s">
        <v>348</v>
      </c>
      <c r="H15" s="44">
        <v>100</v>
      </c>
      <c r="I15" s="46">
        <v>172.9</v>
      </c>
      <c r="J15" s="13">
        <f t="shared" si="0"/>
        <v>17290</v>
      </c>
      <c r="K15" s="46">
        <v>45</v>
      </c>
      <c r="L15" s="13">
        <f t="shared" si="1"/>
        <v>4500</v>
      </c>
      <c r="M15" s="46">
        <v>61</v>
      </c>
      <c r="N15" s="13">
        <f t="shared" si="2"/>
        <v>6100</v>
      </c>
      <c r="O15" s="20">
        <f t="shared" si="3"/>
        <v>92.966666666666654</v>
      </c>
    </row>
    <row r="16" spans="1:15" x14ac:dyDescent="0.3">
      <c r="E16" t="s">
        <v>705</v>
      </c>
      <c r="F16" t="s">
        <v>718</v>
      </c>
      <c r="G16" s="43" t="s">
        <v>348</v>
      </c>
      <c r="H16" s="44">
        <v>160</v>
      </c>
      <c r="I16" s="46">
        <v>68.75</v>
      </c>
      <c r="J16" s="13">
        <f t="shared" si="0"/>
        <v>11000</v>
      </c>
      <c r="K16" s="46">
        <v>25</v>
      </c>
      <c r="L16" s="13">
        <f t="shared" si="1"/>
        <v>4000</v>
      </c>
      <c r="M16" s="46">
        <v>25</v>
      </c>
      <c r="N16" s="13">
        <f t="shared" si="2"/>
        <v>4000</v>
      </c>
      <c r="O16" s="20">
        <f t="shared" si="3"/>
        <v>39.583333333333336</v>
      </c>
    </row>
    <row r="17" spans="5:15" x14ac:dyDescent="0.3">
      <c r="E17" t="s">
        <v>705</v>
      </c>
      <c r="F17" t="s">
        <v>719</v>
      </c>
      <c r="G17" s="43" t="s">
        <v>348</v>
      </c>
      <c r="H17" s="44">
        <v>400</v>
      </c>
      <c r="I17" s="46">
        <v>58.75</v>
      </c>
      <c r="J17" s="13">
        <f t="shared" si="0"/>
        <v>23500</v>
      </c>
      <c r="K17" s="46">
        <v>20</v>
      </c>
      <c r="L17" s="13">
        <f t="shared" si="1"/>
        <v>8000</v>
      </c>
      <c r="M17" s="46">
        <v>47.5</v>
      </c>
      <c r="N17" s="13">
        <f t="shared" si="2"/>
        <v>19000</v>
      </c>
      <c r="O17" s="20">
        <f t="shared" si="3"/>
        <v>42.083333333333336</v>
      </c>
    </row>
    <row r="18" spans="5:15" x14ac:dyDescent="0.3">
      <c r="E18" t="s">
        <v>706</v>
      </c>
      <c r="F18" t="s">
        <v>720</v>
      </c>
      <c r="G18" s="43" t="s">
        <v>327</v>
      </c>
      <c r="H18" s="44">
        <v>1</v>
      </c>
      <c r="I18" s="46">
        <v>1248</v>
      </c>
      <c r="J18" s="13">
        <f t="shared" si="0"/>
        <v>1248</v>
      </c>
      <c r="K18" s="46">
        <v>650</v>
      </c>
      <c r="L18" s="13">
        <f t="shared" si="1"/>
        <v>650</v>
      </c>
      <c r="M18" s="46">
        <v>500</v>
      </c>
      <c r="N18" s="13">
        <f t="shared" si="2"/>
        <v>500</v>
      </c>
      <c r="O18" s="20">
        <f t="shared" si="3"/>
        <v>799.33333333333337</v>
      </c>
    </row>
    <row r="19" spans="5:15" x14ac:dyDescent="0.3">
      <c r="E19" t="s">
        <v>706</v>
      </c>
      <c r="F19" t="s">
        <v>721</v>
      </c>
      <c r="G19" s="43" t="s">
        <v>310</v>
      </c>
      <c r="H19" s="44">
        <v>40</v>
      </c>
      <c r="I19" s="46">
        <v>27</v>
      </c>
      <c r="J19" s="13">
        <f t="shared" si="0"/>
        <v>1080</v>
      </c>
      <c r="K19" s="46">
        <v>25</v>
      </c>
      <c r="L19" s="13">
        <f t="shared" si="1"/>
        <v>1000</v>
      </c>
      <c r="M19" s="46">
        <v>12.5</v>
      </c>
      <c r="N19" s="13">
        <f t="shared" si="2"/>
        <v>500</v>
      </c>
      <c r="O19" s="20">
        <f t="shared" si="3"/>
        <v>21.5</v>
      </c>
    </row>
    <row r="20" spans="5:15" x14ac:dyDescent="0.3">
      <c r="E20" t="s">
        <v>706</v>
      </c>
      <c r="F20" t="s">
        <v>722</v>
      </c>
      <c r="G20" s="43" t="s">
        <v>308</v>
      </c>
      <c r="H20" s="44">
        <v>0.75</v>
      </c>
      <c r="I20" s="46">
        <v>6350</v>
      </c>
      <c r="J20" s="13">
        <f t="shared" si="0"/>
        <v>4762.5</v>
      </c>
      <c r="K20" s="46">
        <v>5350</v>
      </c>
      <c r="L20" s="13">
        <f t="shared" si="1"/>
        <v>4012.5</v>
      </c>
      <c r="M20" s="46">
        <v>1333.33</v>
      </c>
      <c r="N20" s="13">
        <f t="shared" si="2"/>
        <v>999.99749999999995</v>
      </c>
      <c r="O20" s="20">
        <f t="shared" si="3"/>
        <v>4344.4433333333336</v>
      </c>
    </row>
    <row r="21" spans="5:15" x14ac:dyDescent="0.3">
      <c r="E21" t="s">
        <v>707</v>
      </c>
      <c r="F21" t="s">
        <v>723</v>
      </c>
      <c r="G21" s="43" t="s">
        <v>349</v>
      </c>
      <c r="H21" s="44">
        <v>0.06</v>
      </c>
      <c r="I21" s="46">
        <v>1265</v>
      </c>
      <c r="J21" s="13">
        <f t="shared" si="0"/>
        <v>75.899999999999991</v>
      </c>
      <c r="K21" s="46">
        <v>5000</v>
      </c>
      <c r="L21" s="13">
        <f t="shared" si="1"/>
        <v>300</v>
      </c>
      <c r="M21" s="46">
        <v>2000</v>
      </c>
      <c r="N21" s="13">
        <f t="shared" si="2"/>
        <v>120</v>
      </c>
      <c r="O21" s="20">
        <f t="shared" si="3"/>
        <v>2755</v>
      </c>
    </row>
    <row r="22" spans="5:15" x14ac:dyDescent="0.3">
      <c r="E22" t="s">
        <v>584</v>
      </c>
      <c r="F22" t="s">
        <v>724</v>
      </c>
      <c r="G22" s="43" t="s">
        <v>349</v>
      </c>
      <c r="H22" s="44">
        <v>16</v>
      </c>
      <c r="I22" s="46">
        <v>385</v>
      </c>
      <c r="J22" s="13">
        <f t="shared" si="0"/>
        <v>6160</v>
      </c>
      <c r="K22" s="46">
        <v>450</v>
      </c>
      <c r="L22" s="13">
        <f t="shared" si="1"/>
        <v>7200</v>
      </c>
      <c r="M22" s="46">
        <v>468.75</v>
      </c>
      <c r="N22" s="13">
        <f t="shared" si="2"/>
        <v>7500</v>
      </c>
      <c r="O22" s="20">
        <f t="shared" si="3"/>
        <v>434.58333333333331</v>
      </c>
    </row>
    <row r="23" spans="5:15" x14ac:dyDescent="0.3">
      <c r="E23" t="s">
        <v>708</v>
      </c>
      <c r="F23" t="s">
        <v>725</v>
      </c>
      <c r="G23" s="43" t="s">
        <v>347</v>
      </c>
      <c r="H23" s="44">
        <v>200</v>
      </c>
      <c r="I23" s="46">
        <v>24.2</v>
      </c>
      <c r="J23" s="13">
        <f t="shared" si="0"/>
        <v>4840</v>
      </c>
      <c r="K23" s="46">
        <v>25</v>
      </c>
      <c r="L23" s="13">
        <f t="shared" si="1"/>
        <v>5000</v>
      </c>
      <c r="M23" s="46">
        <v>29</v>
      </c>
      <c r="N23" s="13">
        <f t="shared" si="2"/>
        <v>5800</v>
      </c>
      <c r="O23" s="20">
        <f t="shared" si="3"/>
        <v>26.066666666666666</v>
      </c>
    </row>
    <row r="24" spans="5:15" x14ac:dyDescent="0.3">
      <c r="E24" t="s">
        <v>709</v>
      </c>
      <c r="F24" t="s">
        <v>726</v>
      </c>
      <c r="G24" s="43" t="s">
        <v>310</v>
      </c>
      <c r="H24" s="44">
        <v>254</v>
      </c>
      <c r="I24" s="46">
        <v>143.75</v>
      </c>
      <c r="J24" s="13">
        <f t="shared" si="0"/>
        <v>36512.5</v>
      </c>
      <c r="K24" s="46">
        <v>60</v>
      </c>
      <c r="L24" s="13">
        <f t="shared" si="1"/>
        <v>15240</v>
      </c>
      <c r="M24" s="46">
        <v>64.5</v>
      </c>
      <c r="N24" s="13">
        <f t="shared" si="2"/>
        <v>16383</v>
      </c>
      <c r="O24" s="20">
        <f t="shared" si="3"/>
        <v>89.416666666666671</v>
      </c>
    </row>
    <row r="25" spans="5:15" x14ac:dyDescent="0.3">
      <c r="E25" t="s">
        <v>709</v>
      </c>
      <c r="F25" t="s">
        <v>727</v>
      </c>
      <c r="G25" s="43" t="s">
        <v>310</v>
      </c>
      <c r="H25" s="44">
        <v>131</v>
      </c>
      <c r="I25" s="46">
        <v>253.2</v>
      </c>
      <c r="J25" s="13">
        <f t="shared" si="0"/>
        <v>33169.199999999997</v>
      </c>
      <c r="K25" s="46">
        <v>95</v>
      </c>
      <c r="L25" s="13">
        <f t="shared" si="1"/>
        <v>12445</v>
      </c>
      <c r="M25" s="46">
        <v>106.6</v>
      </c>
      <c r="N25" s="13">
        <f t="shared" si="2"/>
        <v>13964.599999999999</v>
      </c>
      <c r="O25" s="20">
        <f t="shared" si="3"/>
        <v>151.6</v>
      </c>
    </row>
    <row r="26" spans="5:15" x14ac:dyDescent="0.3">
      <c r="E26" t="s">
        <v>710</v>
      </c>
      <c r="F26" t="s">
        <v>728</v>
      </c>
      <c r="G26" s="43" t="s">
        <v>327</v>
      </c>
      <c r="H26" s="44">
        <v>2</v>
      </c>
      <c r="I26" s="46">
        <v>8423</v>
      </c>
      <c r="J26" s="13">
        <f t="shared" si="0"/>
        <v>16846</v>
      </c>
      <c r="K26" s="46">
        <v>4000</v>
      </c>
      <c r="L26" s="13">
        <f t="shared" si="1"/>
        <v>8000</v>
      </c>
      <c r="M26" s="46">
        <v>5625</v>
      </c>
      <c r="N26" s="13">
        <f t="shared" si="2"/>
        <v>11250</v>
      </c>
      <c r="O26" s="20">
        <f t="shared" si="3"/>
        <v>6016</v>
      </c>
    </row>
    <row r="27" spans="5:15" x14ac:dyDescent="0.3">
      <c r="E27" t="s">
        <v>710</v>
      </c>
      <c r="F27" t="s">
        <v>729</v>
      </c>
      <c r="G27" s="43" t="s">
        <v>327</v>
      </c>
      <c r="H27" s="44">
        <v>1</v>
      </c>
      <c r="I27" s="46">
        <v>6260</v>
      </c>
      <c r="J27" s="13">
        <f t="shared" si="0"/>
        <v>6260</v>
      </c>
      <c r="K27" s="46">
        <v>7500</v>
      </c>
      <c r="L27" s="13">
        <f t="shared" si="1"/>
        <v>7500</v>
      </c>
      <c r="M27" s="46">
        <v>4012</v>
      </c>
      <c r="N27" s="13">
        <f t="shared" si="2"/>
        <v>4012</v>
      </c>
      <c r="O27" s="20">
        <f t="shared" si="3"/>
        <v>5924</v>
      </c>
    </row>
    <row r="28" spans="5:15" x14ac:dyDescent="0.3">
      <c r="E28" t="s">
        <v>710</v>
      </c>
      <c r="F28" t="s">
        <v>730</v>
      </c>
      <c r="G28" s="43" t="s">
        <v>327</v>
      </c>
      <c r="H28" s="44">
        <v>2</v>
      </c>
      <c r="I28" s="46">
        <v>7658</v>
      </c>
      <c r="J28" s="13">
        <f t="shared" si="0"/>
        <v>15316</v>
      </c>
      <c r="K28" s="46">
        <v>4000</v>
      </c>
      <c r="L28" s="13">
        <f t="shared" si="1"/>
        <v>8000</v>
      </c>
      <c r="M28" s="46">
        <v>4322</v>
      </c>
      <c r="N28" s="13">
        <f t="shared" si="2"/>
        <v>8644</v>
      </c>
      <c r="O28" s="20">
        <f t="shared" si="3"/>
        <v>5326.666666666667</v>
      </c>
    </row>
    <row r="29" spans="5:15" x14ac:dyDescent="0.3">
      <c r="E29" t="s">
        <v>710</v>
      </c>
      <c r="F29" t="s">
        <v>731</v>
      </c>
      <c r="G29" s="43" t="s">
        <v>327</v>
      </c>
      <c r="H29" s="44">
        <v>1</v>
      </c>
      <c r="I29" s="46">
        <v>8328.6</v>
      </c>
      <c r="J29" s="13">
        <f t="shared" si="0"/>
        <v>8328.6</v>
      </c>
      <c r="K29" s="46">
        <v>4000</v>
      </c>
      <c r="L29" s="13">
        <f t="shared" si="1"/>
        <v>4000</v>
      </c>
      <c r="M29" s="46">
        <v>5322</v>
      </c>
      <c r="N29" s="13">
        <f t="shared" si="2"/>
        <v>5322</v>
      </c>
      <c r="O29" s="20">
        <f t="shared" si="3"/>
        <v>5883.5333333333328</v>
      </c>
    </row>
    <row r="30" spans="5:15" x14ac:dyDescent="0.3">
      <c r="E30" t="s">
        <v>710</v>
      </c>
      <c r="F30" t="s">
        <v>732</v>
      </c>
      <c r="G30" s="43" t="s">
        <v>327</v>
      </c>
      <c r="H30" s="44">
        <v>1</v>
      </c>
      <c r="I30" s="46">
        <v>4531</v>
      </c>
      <c r="J30" s="13">
        <f t="shared" si="0"/>
        <v>4531</v>
      </c>
      <c r="K30" s="46">
        <v>3400</v>
      </c>
      <c r="L30" s="13">
        <f t="shared" si="1"/>
        <v>3400</v>
      </c>
      <c r="M30" s="46">
        <v>3322</v>
      </c>
      <c r="N30" s="13">
        <f t="shared" si="2"/>
        <v>3322</v>
      </c>
      <c r="O30" s="20">
        <f t="shared" si="3"/>
        <v>3751</v>
      </c>
    </row>
    <row r="31" spans="5:15" x14ac:dyDescent="0.3">
      <c r="E31" t="s">
        <v>711</v>
      </c>
      <c r="F31" t="s">
        <v>733</v>
      </c>
      <c r="G31" s="43" t="s">
        <v>348</v>
      </c>
      <c r="H31" s="44">
        <v>2</v>
      </c>
      <c r="I31" s="46">
        <v>2585</v>
      </c>
      <c r="J31" s="13">
        <f t="shared" si="0"/>
        <v>5170</v>
      </c>
      <c r="K31" s="46">
        <v>1500</v>
      </c>
      <c r="L31" s="13">
        <f t="shared" si="1"/>
        <v>3000</v>
      </c>
      <c r="M31" s="46">
        <v>1500</v>
      </c>
      <c r="N31" s="13">
        <f t="shared" si="2"/>
        <v>3000</v>
      </c>
      <c r="O31" s="20">
        <f t="shared" si="3"/>
        <v>1861.6666666666667</v>
      </c>
    </row>
    <row r="32" spans="5:15" x14ac:dyDescent="0.3">
      <c r="E32" t="s">
        <v>711</v>
      </c>
      <c r="F32" t="s">
        <v>734</v>
      </c>
      <c r="G32" s="43" t="s">
        <v>310</v>
      </c>
      <c r="H32" s="44">
        <v>95</v>
      </c>
      <c r="I32" s="46">
        <v>28.95</v>
      </c>
      <c r="J32" s="13">
        <f t="shared" si="0"/>
        <v>2750.25</v>
      </c>
      <c r="K32" s="46">
        <v>45</v>
      </c>
      <c r="L32" s="13">
        <f t="shared" si="1"/>
        <v>4275</v>
      </c>
      <c r="M32" s="46">
        <v>15.8</v>
      </c>
      <c r="N32" s="13">
        <f t="shared" si="2"/>
        <v>1501</v>
      </c>
      <c r="O32" s="20">
        <f t="shared" si="3"/>
        <v>29.916666666666668</v>
      </c>
    </row>
    <row r="33" spans="5:15" x14ac:dyDescent="0.3">
      <c r="E33" t="s">
        <v>712</v>
      </c>
      <c r="F33" t="s">
        <v>735</v>
      </c>
      <c r="G33" s="43" t="s">
        <v>311</v>
      </c>
      <c r="H33" s="44">
        <v>1</v>
      </c>
      <c r="I33" s="46">
        <v>11300</v>
      </c>
      <c r="J33" s="13">
        <f t="shared" si="0"/>
        <v>11300</v>
      </c>
      <c r="K33" s="46">
        <v>2500</v>
      </c>
      <c r="L33" s="13">
        <f t="shared" si="1"/>
        <v>2500</v>
      </c>
      <c r="M33" s="46">
        <v>1000</v>
      </c>
      <c r="N33" s="13">
        <f t="shared" si="2"/>
        <v>1000</v>
      </c>
      <c r="O33" s="20">
        <f t="shared" si="3"/>
        <v>4933.333333333333</v>
      </c>
    </row>
    <row r="34" spans="5:15" x14ac:dyDescent="0.3">
      <c r="E34" t="s">
        <v>713</v>
      </c>
      <c r="F34" t="s">
        <v>736</v>
      </c>
      <c r="G34" s="43" t="s">
        <v>347</v>
      </c>
      <c r="H34" s="44">
        <v>587</v>
      </c>
      <c r="I34" s="46">
        <v>7.3</v>
      </c>
      <c r="J34" s="13">
        <f t="shared" si="0"/>
        <v>4285.0999999999995</v>
      </c>
      <c r="K34" s="46">
        <v>5.5</v>
      </c>
      <c r="L34" s="13">
        <f t="shared" si="1"/>
        <v>3228.5</v>
      </c>
      <c r="M34" s="46">
        <v>3.25</v>
      </c>
      <c r="N34" s="13">
        <f t="shared" si="2"/>
        <v>1907.75</v>
      </c>
      <c r="O34" s="20">
        <f t="shared" si="3"/>
        <v>5.3500000000000005</v>
      </c>
    </row>
    <row r="35" spans="5:15" x14ac:dyDescent="0.3">
      <c r="E35" s="11"/>
      <c r="F35" s="11" t="s">
        <v>737</v>
      </c>
      <c r="G35" s="4" t="s">
        <v>351</v>
      </c>
      <c r="H35" s="17">
        <v>5278</v>
      </c>
      <c r="I35" s="47">
        <v>16</v>
      </c>
      <c r="J35" s="14">
        <f t="shared" si="0"/>
        <v>84448</v>
      </c>
      <c r="K35" s="47">
        <v>15.16</v>
      </c>
      <c r="L35" s="14">
        <f t="shared" si="1"/>
        <v>80014.48</v>
      </c>
      <c r="M35" s="47">
        <v>13.46</v>
      </c>
      <c r="N35" s="14">
        <f t="shared" si="2"/>
        <v>71041.88</v>
      </c>
      <c r="O35" s="22">
        <f t="shared" si="3"/>
        <v>14.873333333333335</v>
      </c>
    </row>
    <row r="36" spans="5:15" s="5" customFormat="1" x14ac:dyDescent="0.3">
      <c r="G36" s="21"/>
      <c r="H36" s="21" t="s">
        <v>425</v>
      </c>
      <c r="I36" s="29"/>
      <c r="J36" s="30">
        <f>SUM(J11:J35)</f>
        <v>403587.59999999992</v>
      </c>
      <c r="K36" s="29"/>
      <c r="L36" s="30">
        <f>SUM(L11:L35)</f>
        <v>204790.47999999998</v>
      </c>
      <c r="M36" s="29"/>
      <c r="N36" s="30">
        <f>SUM(N11:N35)</f>
        <v>191068.03750000001</v>
      </c>
    </row>
  </sheetData>
  <mergeCells count="3">
    <mergeCell ref="I9:J9"/>
    <mergeCell ref="K9:L9"/>
    <mergeCell ref="M9:N9"/>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579CB-BA44-45A1-A80F-AD49D8DEF6D7}">
  <dimension ref="A1:M22"/>
  <sheetViews>
    <sheetView workbookViewId="0">
      <selection activeCell="A22" sqref="A22:XFD22"/>
    </sheetView>
  </sheetViews>
  <sheetFormatPr defaultRowHeight="14.4" x14ac:dyDescent="0.3"/>
  <cols>
    <col min="2" max="2" width="14" customWidth="1"/>
    <col min="3" max="3" width="9.109375" customWidth="1"/>
    <col min="4" max="4" width="16" customWidth="1"/>
    <col min="5" max="5" width="11.109375" customWidth="1"/>
    <col min="6" max="6" width="33.44140625" bestFit="1" customWidth="1"/>
    <col min="7" max="8" width="8.88671875" style="43"/>
    <col min="9" max="12" width="14.33203125" customWidth="1"/>
    <col min="13" max="13" width="17" bestFit="1" customWidth="1"/>
  </cols>
  <sheetData>
    <row r="1" spans="1:13" ht="15.6" x14ac:dyDescent="0.3">
      <c r="A1" s="6" t="s">
        <v>324</v>
      </c>
      <c r="B1" t="s">
        <v>67</v>
      </c>
      <c r="D1" s="6" t="s">
        <v>321</v>
      </c>
      <c r="E1" t="str">
        <f>VLOOKUP($B$1,Data!$A$2:$E$80,2)</f>
        <v>Rutherford</v>
      </c>
    </row>
    <row r="2" spans="1:13" ht="15.6" x14ac:dyDescent="0.3">
      <c r="A2" s="6" t="s">
        <v>323</v>
      </c>
      <c r="B2" t="str">
        <f>VLOOKUP($B$1,Data!$A$2:$E$80,3)</f>
        <v>Smyrna</v>
      </c>
      <c r="D2" s="6" t="s">
        <v>320</v>
      </c>
      <c r="E2" t="str">
        <f>VLOOKUP($B$1,Data!$A$2:$E$80,5)</f>
        <v>Middle</v>
      </c>
    </row>
    <row r="3" spans="1:13" ht="15.6" x14ac:dyDescent="0.3">
      <c r="A3" s="6" t="s">
        <v>322</v>
      </c>
      <c r="B3" t="str">
        <f>VLOOKUP($B$1,Data!$A$2:$E$80,4)</f>
        <v>Smyrna Airport</v>
      </c>
    </row>
    <row r="5" spans="1:13" ht="15.6" x14ac:dyDescent="0.3">
      <c r="A5" s="6" t="s">
        <v>319</v>
      </c>
      <c r="C5" t="str">
        <f>Index!D11</f>
        <v>Bullhorn Removal &amp; New Taxiway Construction</v>
      </c>
    </row>
    <row r="6" spans="1:13" ht="15.6" x14ac:dyDescent="0.3">
      <c r="A6" s="6" t="s">
        <v>325</v>
      </c>
      <c r="B6" t="str">
        <f>Index!E11</f>
        <v>62-555-0136-21</v>
      </c>
    </row>
    <row r="7" spans="1:13" ht="15.6" x14ac:dyDescent="0.3">
      <c r="A7" s="6" t="s">
        <v>318</v>
      </c>
      <c r="B7" s="7">
        <v>43965</v>
      </c>
    </row>
    <row r="9" spans="1:13" x14ac:dyDescent="0.3">
      <c r="E9" s="8" t="s">
        <v>304</v>
      </c>
      <c r="F9" s="8" t="s">
        <v>305</v>
      </c>
      <c r="G9" s="43" t="s">
        <v>306</v>
      </c>
      <c r="H9" s="44" t="s">
        <v>307</v>
      </c>
      <c r="I9" s="82" t="s">
        <v>754</v>
      </c>
      <c r="J9" s="83"/>
      <c r="K9" s="82" t="s">
        <v>755</v>
      </c>
      <c r="L9" s="83"/>
      <c r="M9" s="5" t="s">
        <v>317</v>
      </c>
    </row>
    <row r="10" spans="1:13" x14ac:dyDescent="0.3">
      <c r="H10" s="44"/>
      <c r="I10" s="28" t="s">
        <v>313</v>
      </c>
      <c r="J10" s="16" t="s">
        <v>314</v>
      </c>
      <c r="K10" s="28" t="s">
        <v>313</v>
      </c>
      <c r="L10" s="16" t="s">
        <v>314</v>
      </c>
    </row>
    <row r="11" spans="1:13" x14ac:dyDescent="0.3">
      <c r="E11" s="43">
        <v>1</v>
      </c>
      <c r="F11" t="s">
        <v>742</v>
      </c>
      <c r="G11" s="43" t="s">
        <v>743</v>
      </c>
      <c r="H11" s="44">
        <v>2</v>
      </c>
      <c r="I11" s="45">
        <v>15494.64</v>
      </c>
      <c r="J11" s="13">
        <f>I11*$H11</f>
        <v>30989.279999999999</v>
      </c>
      <c r="K11" s="45">
        <v>24535</v>
      </c>
      <c r="L11" s="13">
        <f>K11*$H11</f>
        <v>49070</v>
      </c>
      <c r="M11" s="20">
        <f>AVERAGE(I11,K11)</f>
        <v>20014.82</v>
      </c>
    </row>
    <row r="12" spans="1:13" x14ac:dyDescent="0.3">
      <c r="E12" s="43">
        <v>2</v>
      </c>
      <c r="F12" t="s">
        <v>744</v>
      </c>
      <c r="G12" s="43" t="s">
        <v>743</v>
      </c>
      <c r="H12" s="44">
        <v>2</v>
      </c>
      <c r="I12" s="46">
        <v>13124.95</v>
      </c>
      <c r="J12" s="13">
        <f t="shared" ref="J12:J21" si="0">I12*$H12</f>
        <v>26249.9</v>
      </c>
      <c r="K12" s="46">
        <v>16269.5</v>
      </c>
      <c r="L12" s="13">
        <f t="shared" ref="L12:L21" si="1">K12*$H12</f>
        <v>32539</v>
      </c>
      <c r="M12" s="20">
        <f t="shared" ref="M12:M21" si="2">AVERAGE(I12,K12)</f>
        <v>14697.225</v>
      </c>
    </row>
    <row r="13" spans="1:13" x14ac:dyDescent="0.3">
      <c r="E13" s="43">
        <v>3</v>
      </c>
      <c r="F13" t="s">
        <v>745</v>
      </c>
      <c r="G13" s="43" t="s">
        <v>743</v>
      </c>
      <c r="H13" s="44">
        <v>2</v>
      </c>
      <c r="I13" s="46">
        <v>8514.6</v>
      </c>
      <c r="J13" s="13">
        <f t="shared" si="0"/>
        <v>17029.2</v>
      </c>
      <c r="K13" s="46">
        <v>11369.5</v>
      </c>
      <c r="L13" s="13">
        <f t="shared" si="1"/>
        <v>22739</v>
      </c>
      <c r="M13" s="20">
        <f t="shared" si="2"/>
        <v>9942.0499999999993</v>
      </c>
    </row>
    <row r="14" spans="1:13" x14ac:dyDescent="0.3">
      <c r="E14" s="43">
        <v>4</v>
      </c>
      <c r="F14" t="s">
        <v>746</v>
      </c>
      <c r="G14" s="43" t="s">
        <v>743</v>
      </c>
      <c r="H14" s="44">
        <v>2</v>
      </c>
      <c r="I14" s="46">
        <v>575</v>
      </c>
      <c r="J14" s="13">
        <f t="shared" si="0"/>
        <v>1150</v>
      </c>
      <c r="K14" s="46">
        <v>0</v>
      </c>
      <c r="L14" s="13">
        <f t="shared" si="1"/>
        <v>0</v>
      </c>
      <c r="M14" s="20">
        <f t="shared" si="2"/>
        <v>287.5</v>
      </c>
    </row>
    <row r="15" spans="1:13" x14ac:dyDescent="0.3">
      <c r="E15" s="43">
        <v>5</v>
      </c>
      <c r="F15" t="s">
        <v>747</v>
      </c>
      <c r="G15" s="43" t="s">
        <v>743</v>
      </c>
      <c r="H15" s="44">
        <v>1</v>
      </c>
      <c r="I15" s="46">
        <v>1454.75</v>
      </c>
      <c r="J15" s="13">
        <f t="shared" si="0"/>
        <v>1454.75</v>
      </c>
      <c r="K15" s="46">
        <v>3798</v>
      </c>
      <c r="L15" s="13">
        <f t="shared" si="1"/>
        <v>3798</v>
      </c>
      <c r="M15" s="20">
        <f t="shared" si="2"/>
        <v>2626.375</v>
      </c>
    </row>
    <row r="16" spans="1:13" x14ac:dyDescent="0.3">
      <c r="E16" s="43">
        <v>6</v>
      </c>
      <c r="F16" t="s">
        <v>748</v>
      </c>
      <c r="G16" s="43" t="s">
        <v>743</v>
      </c>
      <c r="H16" s="44">
        <v>1</v>
      </c>
      <c r="I16" s="46">
        <v>8229.4</v>
      </c>
      <c r="J16" s="13">
        <f t="shared" si="0"/>
        <v>8229.4</v>
      </c>
      <c r="K16" s="46">
        <v>8050</v>
      </c>
      <c r="L16" s="13">
        <f t="shared" si="1"/>
        <v>8050</v>
      </c>
      <c r="M16" s="20">
        <f t="shared" si="2"/>
        <v>8139.7</v>
      </c>
    </row>
    <row r="17" spans="5:13" x14ac:dyDescent="0.3">
      <c r="E17" s="43">
        <v>7</v>
      </c>
      <c r="F17" t="s">
        <v>749</v>
      </c>
      <c r="G17" s="43" t="s">
        <v>743</v>
      </c>
      <c r="H17" s="44">
        <v>3</v>
      </c>
      <c r="I17" s="46">
        <v>115</v>
      </c>
      <c r="J17" s="13">
        <f t="shared" si="0"/>
        <v>345</v>
      </c>
      <c r="K17" s="46">
        <v>3450</v>
      </c>
      <c r="L17" s="13">
        <f t="shared" si="1"/>
        <v>10350</v>
      </c>
      <c r="M17" s="20">
        <f t="shared" si="2"/>
        <v>1782.5</v>
      </c>
    </row>
    <row r="18" spans="5:13" x14ac:dyDescent="0.3">
      <c r="E18" s="43">
        <v>8</v>
      </c>
      <c r="F18" t="s">
        <v>750</v>
      </c>
      <c r="G18" s="43" t="s">
        <v>743</v>
      </c>
      <c r="H18" s="44">
        <v>3</v>
      </c>
      <c r="I18" s="46">
        <v>402.5</v>
      </c>
      <c r="J18" s="13">
        <f t="shared" si="0"/>
        <v>1207.5</v>
      </c>
      <c r="K18" s="46">
        <v>1610</v>
      </c>
      <c r="L18" s="13">
        <f t="shared" si="1"/>
        <v>4830</v>
      </c>
      <c r="M18" s="20">
        <f t="shared" si="2"/>
        <v>1006.25</v>
      </c>
    </row>
    <row r="19" spans="5:13" x14ac:dyDescent="0.3">
      <c r="E19" s="43">
        <v>9</v>
      </c>
      <c r="F19" t="s">
        <v>751</v>
      </c>
      <c r="G19" s="43" t="s">
        <v>743</v>
      </c>
      <c r="H19" s="44">
        <v>1</v>
      </c>
      <c r="I19" s="46">
        <v>6095.25</v>
      </c>
      <c r="J19" s="13">
        <f t="shared" si="0"/>
        <v>6095.25</v>
      </c>
      <c r="K19" s="46">
        <v>5750</v>
      </c>
      <c r="L19" s="13">
        <f t="shared" si="1"/>
        <v>5750</v>
      </c>
      <c r="M19" s="20">
        <f t="shared" si="2"/>
        <v>5922.625</v>
      </c>
    </row>
    <row r="20" spans="5:13" x14ac:dyDescent="0.3">
      <c r="E20" s="43">
        <v>10</v>
      </c>
      <c r="F20" t="s">
        <v>752</v>
      </c>
      <c r="G20" s="43" t="s">
        <v>743</v>
      </c>
      <c r="H20" s="44">
        <v>1</v>
      </c>
      <c r="I20" s="46">
        <v>747.5</v>
      </c>
      <c r="J20" s="13">
        <f t="shared" si="0"/>
        <v>747.5</v>
      </c>
      <c r="K20" s="46">
        <v>3589</v>
      </c>
      <c r="L20" s="13">
        <f t="shared" si="1"/>
        <v>3589</v>
      </c>
      <c r="M20" s="20">
        <f t="shared" si="2"/>
        <v>2168.25</v>
      </c>
    </row>
    <row r="21" spans="5:13" x14ac:dyDescent="0.3">
      <c r="E21" s="4">
        <v>11</v>
      </c>
      <c r="F21" s="11" t="s">
        <v>753</v>
      </c>
      <c r="G21" s="4" t="s">
        <v>743</v>
      </c>
      <c r="H21" s="17">
        <v>1</v>
      </c>
      <c r="I21" s="47">
        <v>11606.78</v>
      </c>
      <c r="J21" s="14">
        <f t="shared" si="0"/>
        <v>11606.78</v>
      </c>
      <c r="K21" s="47">
        <v>11188</v>
      </c>
      <c r="L21" s="14">
        <f t="shared" si="1"/>
        <v>11188</v>
      </c>
      <c r="M21" s="22">
        <f t="shared" si="2"/>
        <v>11397.39</v>
      </c>
    </row>
    <row r="22" spans="5:13" s="5" customFormat="1" x14ac:dyDescent="0.3">
      <c r="G22" s="21"/>
      <c r="H22" s="21" t="s">
        <v>425</v>
      </c>
      <c r="I22" s="29"/>
      <c r="J22" s="30">
        <f>SUM(J11:J21)</f>
        <v>105104.56</v>
      </c>
      <c r="K22" s="29"/>
      <c r="L22" s="30">
        <f>SUM(L11:L21)</f>
        <v>151903</v>
      </c>
    </row>
  </sheetData>
  <mergeCells count="2">
    <mergeCell ref="I9:J9"/>
    <mergeCell ref="K9:L9"/>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29681-A145-4BC1-98C0-70872B779870}">
  <dimension ref="A1:O23"/>
  <sheetViews>
    <sheetView topLeftCell="B1" workbookViewId="0">
      <selection activeCell="O11" sqref="O11"/>
    </sheetView>
  </sheetViews>
  <sheetFormatPr defaultRowHeight="14.4" x14ac:dyDescent="0.3"/>
  <cols>
    <col min="2" max="2" width="14" customWidth="1"/>
    <col min="3" max="3" width="9.109375" customWidth="1"/>
    <col min="4" max="4" width="16" customWidth="1"/>
    <col min="5" max="5" width="11.109375" customWidth="1"/>
    <col min="6" max="6" width="34.33203125" bestFit="1" customWidth="1"/>
    <col min="7" max="8" width="8.88671875" style="43"/>
    <col min="9" max="14" width="14.33203125" customWidth="1"/>
    <col min="15" max="15" width="17" bestFit="1" customWidth="1"/>
  </cols>
  <sheetData>
    <row r="1" spans="1:15" ht="15.6" x14ac:dyDescent="0.3">
      <c r="A1" s="6" t="s">
        <v>324</v>
      </c>
      <c r="B1" t="s">
        <v>73</v>
      </c>
      <c r="D1" s="6" t="s">
        <v>321</v>
      </c>
      <c r="E1" t="str">
        <f>VLOOKUP($B$1,Data!$A$2:$E$80,2)</f>
        <v>Warren</v>
      </c>
    </row>
    <row r="2" spans="1:15" ht="15.6" x14ac:dyDescent="0.3">
      <c r="A2" s="6" t="s">
        <v>323</v>
      </c>
      <c r="B2" t="str">
        <f>VLOOKUP($B$1,Data!$A$2:$E$80,3)</f>
        <v>Mcminnville</v>
      </c>
      <c r="D2" s="6" t="s">
        <v>320</v>
      </c>
      <c r="E2" t="str">
        <f>VLOOKUP($B$1,Data!$A$2:$E$80,5)</f>
        <v>Middle</v>
      </c>
    </row>
    <row r="3" spans="1:15" ht="15.6" x14ac:dyDescent="0.3">
      <c r="A3" s="6" t="s">
        <v>322</v>
      </c>
      <c r="B3" t="str">
        <f>VLOOKUP($B$1,Data!$A$2:$E$80,4)</f>
        <v>Warren County Memorial</v>
      </c>
    </row>
    <row r="5" spans="1:15" ht="15.6" x14ac:dyDescent="0.3">
      <c r="A5" s="6" t="s">
        <v>319</v>
      </c>
      <c r="C5" t="str">
        <f>Index!D12</f>
        <v>Airport Drainage</v>
      </c>
    </row>
    <row r="6" spans="1:15" ht="15.6" x14ac:dyDescent="0.3">
      <c r="A6" s="6" t="s">
        <v>325</v>
      </c>
      <c r="B6" t="str">
        <f>Index!E12</f>
        <v>32-555-0160-17</v>
      </c>
    </row>
    <row r="7" spans="1:15" ht="15.6" x14ac:dyDescent="0.3">
      <c r="A7" s="6" t="s">
        <v>318</v>
      </c>
      <c r="B7" s="7">
        <v>44082</v>
      </c>
    </row>
    <row r="9" spans="1:15" x14ac:dyDescent="0.3">
      <c r="E9" s="8" t="s">
        <v>304</v>
      </c>
      <c r="F9" s="8" t="s">
        <v>305</v>
      </c>
      <c r="G9" s="43" t="s">
        <v>306</v>
      </c>
      <c r="H9" s="44" t="s">
        <v>307</v>
      </c>
      <c r="I9" s="82" t="s">
        <v>777</v>
      </c>
      <c r="J9" s="83"/>
      <c r="K9" s="82" t="s">
        <v>358</v>
      </c>
      <c r="L9" s="83"/>
      <c r="M9" s="82" t="s">
        <v>778</v>
      </c>
      <c r="N9" s="83"/>
      <c r="O9" s="5" t="s">
        <v>317</v>
      </c>
    </row>
    <row r="10" spans="1:15" x14ac:dyDescent="0.3">
      <c r="H10" s="44"/>
      <c r="I10" s="28" t="s">
        <v>313</v>
      </c>
      <c r="J10" s="16" t="s">
        <v>314</v>
      </c>
      <c r="K10" s="28" t="s">
        <v>313</v>
      </c>
      <c r="L10" s="16" t="s">
        <v>314</v>
      </c>
      <c r="M10" s="28" t="s">
        <v>313</v>
      </c>
      <c r="N10" s="16" t="s">
        <v>314</v>
      </c>
    </row>
    <row r="11" spans="1:15" x14ac:dyDescent="0.3">
      <c r="E11" t="s">
        <v>517</v>
      </c>
      <c r="F11" t="s">
        <v>526</v>
      </c>
      <c r="G11" s="43" t="s">
        <v>311</v>
      </c>
      <c r="H11" s="44">
        <v>1</v>
      </c>
      <c r="I11" s="45">
        <v>15000</v>
      </c>
      <c r="J11" s="13">
        <f>I11*$H11</f>
        <v>15000</v>
      </c>
      <c r="K11" s="45">
        <v>42500</v>
      </c>
      <c r="L11" s="13">
        <f>K11*$H11</f>
        <v>42500</v>
      </c>
      <c r="M11" s="45">
        <v>70000</v>
      </c>
      <c r="N11" s="13">
        <f>M11*$H11</f>
        <v>70000</v>
      </c>
      <c r="O11" s="20">
        <f>AVERAGE(I11,K11,M11)</f>
        <v>42500</v>
      </c>
    </row>
    <row r="12" spans="1:15" x14ac:dyDescent="0.3">
      <c r="E12" t="s">
        <v>757</v>
      </c>
      <c r="F12" t="s">
        <v>764</v>
      </c>
      <c r="G12" s="43" t="s">
        <v>774</v>
      </c>
      <c r="H12" s="44">
        <v>12</v>
      </c>
      <c r="I12" s="46">
        <v>250</v>
      </c>
      <c r="J12" s="13">
        <f t="shared" ref="J12:J22" si="0">I12*$H12</f>
        <v>3000</v>
      </c>
      <c r="K12" s="46">
        <v>550</v>
      </c>
      <c r="L12" s="13">
        <f t="shared" ref="L12:L22" si="1">K12*$H12</f>
        <v>6600</v>
      </c>
      <c r="M12" s="46">
        <v>300</v>
      </c>
      <c r="N12" s="13">
        <f t="shared" ref="N12:N22" si="2">M12*$H12</f>
        <v>3600</v>
      </c>
      <c r="O12" s="20">
        <f t="shared" ref="O12:O22" si="3">AVERAGE(I12,K12,M12)</f>
        <v>366.66666666666669</v>
      </c>
    </row>
    <row r="13" spans="1:15" x14ac:dyDescent="0.3">
      <c r="E13" t="s">
        <v>758</v>
      </c>
      <c r="F13" t="s">
        <v>765</v>
      </c>
      <c r="G13" s="43" t="s">
        <v>774</v>
      </c>
      <c r="H13" s="44">
        <v>3</v>
      </c>
      <c r="I13" s="46">
        <v>600</v>
      </c>
      <c r="J13" s="13">
        <f t="shared" si="0"/>
        <v>1800</v>
      </c>
      <c r="K13" s="46">
        <v>6125</v>
      </c>
      <c r="L13" s="13">
        <f t="shared" si="1"/>
        <v>18375</v>
      </c>
      <c r="M13" s="46">
        <v>1500</v>
      </c>
      <c r="N13" s="13">
        <f t="shared" si="2"/>
        <v>4500</v>
      </c>
      <c r="O13" s="20">
        <f t="shared" si="3"/>
        <v>2741.6666666666665</v>
      </c>
    </row>
    <row r="14" spans="1:15" x14ac:dyDescent="0.3">
      <c r="E14" t="s">
        <v>368</v>
      </c>
      <c r="F14" t="s">
        <v>718</v>
      </c>
      <c r="G14" s="43" t="s">
        <v>663</v>
      </c>
      <c r="H14" s="44">
        <v>7577</v>
      </c>
      <c r="I14" s="46">
        <v>9</v>
      </c>
      <c r="J14" s="13">
        <f t="shared" si="0"/>
        <v>68193</v>
      </c>
      <c r="K14" s="46">
        <v>8</v>
      </c>
      <c r="L14" s="13">
        <f t="shared" si="1"/>
        <v>60616</v>
      </c>
      <c r="M14" s="46">
        <v>45</v>
      </c>
      <c r="N14" s="13">
        <f t="shared" si="2"/>
        <v>340965</v>
      </c>
      <c r="O14" s="20">
        <f t="shared" si="3"/>
        <v>20.666666666666668</v>
      </c>
    </row>
    <row r="15" spans="1:15" x14ac:dyDescent="0.3">
      <c r="E15" t="s">
        <v>370</v>
      </c>
      <c r="F15" t="s">
        <v>766</v>
      </c>
      <c r="G15" s="43" t="s">
        <v>311</v>
      </c>
      <c r="H15" s="44">
        <v>1</v>
      </c>
      <c r="I15" s="46">
        <v>15000</v>
      </c>
      <c r="J15" s="13">
        <f t="shared" si="0"/>
        <v>15000</v>
      </c>
      <c r="K15" s="46">
        <v>15000</v>
      </c>
      <c r="L15" s="13">
        <f t="shared" si="1"/>
        <v>15000</v>
      </c>
      <c r="M15" s="46">
        <v>30000</v>
      </c>
      <c r="N15" s="13">
        <f t="shared" si="2"/>
        <v>30000</v>
      </c>
      <c r="O15" s="20">
        <f t="shared" si="3"/>
        <v>20000</v>
      </c>
    </row>
    <row r="16" spans="1:15" x14ac:dyDescent="0.3">
      <c r="E16" t="s">
        <v>759</v>
      </c>
      <c r="F16" t="s">
        <v>767</v>
      </c>
      <c r="G16" s="43" t="s">
        <v>775</v>
      </c>
      <c r="H16" s="44">
        <v>6021</v>
      </c>
      <c r="I16" s="46">
        <v>6</v>
      </c>
      <c r="J16" s="13">
        <f t="shared" si="0"/>
        <v>36126</v>
      </c>
      <c r="K16" s="46">
        <v>1.05</v>
      </c>
      <c r="L16" s="13">
        <f t="shared" si="1"/>
        <v>6322.05</v>
      </c>
      <c r="M16" s="46">
        <v>2</v>
      </c>
      <c r="N16" s="13">
        <f t="shared" si="2"/>
        <v>12042</v>
      </c>
      <c r="O16" s="20">
        <f t="shared" si="3"/>
        <v>3.0166666666666671</v>
      </c>
    </row>
    <row r="17" spans="5:15" x14ac:dyDescent="0.3">
      <c r="E17" t="s">
        <v>760</v>
      </c>
      <c r="F17" t="s">
        <v>768</v>
      </c>
      <c r="G17" s="43" t="s">
        <v>774</v>
      </c>
      <c r="H17" s="44">
        <v>4</v>
      </c>
      <c r="I17" s="46">
        <v>300</v>
      </c>
      <c r="J17" s="13">
        <f t="shared" si="0"/>
        <v>1200</v>
      </c>
      <c r="K17" s="46">
        <v>550</v>
      </c>
      <c r="L17" s="13">
        <f t="shared" si="1"/>
        <v>2200</v>
      </c>
      <c r="M17" s="46">
        <v>300</v>
      </c>
      <c r="N17" s="13">
        <f t="shared" si="2"/>
        <v>1200</v>
      </c>
      <c r="O17" s="20">
        <f t="shared" si="3"/>
        <v>383.33333333333331</v>
      </c>
    </row>
    <row r="18" spans="5:15" x14ac:dyDescent="0.3">
      <c r="E18" t="s">
        <v>761</v>
      </c>
      <c r="F18" t="s">
        <v>769</v>
      </c>
      <c r="G18" s="43" t="s">
        <v>774</v>
      </c>
      <c r="H18" s="44">
        <v>2</v>
      </c>
      <c r="I18" s="46">
        <v>3000</v>
      </c>
      <c r="J18" s="13">
        <f t="shared" si="0"/>
        <v>6000</v>
      </c>
      <c r="K18" s="46">
        <v>2000</v>
      </c>
      <c r="L18" s="13">
        <f t="shared" si="1"/>
        <v>4000</v>
      </c>
      <c r="M18" s="46">
        <v>1500</v>
      </c>
      <c r="N18" s="13">
        <f t="shared" si="2"/>
        <v>3000</v>
      </c>
      <c r="O18" s="20">
        <f t="shared" si="3"/>
        <v>2166.6666666666665</v>
      </c>
    </row>
    <row r="19" spans="5:15" x14ac:dyDescent="0.3">
      <c r="E19" t="s">
        <v>397</v>
      </c>
      <c r="F19" t="s">
        <v>770</v>
      </c>
      <c r="G19" s="43" t="s">
        <v>311</v>
      </c>
      <c r="H19" s="44">
        <v>1</v>
      </c>
      <c r="I19" s="46">
        <v>20000</v>
      </c>
      <c r="J19" s="13">
        <f t="shared" si="0"/>
        <v>20000</v>
      </c>
      <c r="K19" s="46">
        <v>7000</v>
      </c>
      <c r="L19" s="13">
        <f t="shared" si="1"/>
        <v>7000</v>
      </c>
      <c r="M19" s="46">
        <v>2500</v>
      </c>
      <c r="N19" s="13">
        <f t="shared" si="2"/>
        <v>2500</v>
      </c>
      <c r="O19" s="20">
        <f t="shared" si="3"/>
        <v>9833.3333333333339</v>
      </c>
    </row>
    <row r="20" spans="5:15" x14ac:dyDescent="0.3">
      <c r="E20" t="s">
        <v>373</v>
      </c>
      <c r="F20" t="s">
        <v>771</v>
      </c>
      <c r="G20" s="43" t="s">
        <v>776</v>
      </c>
      <c r="H20" s="44">
        <v>1.25</v>
      </c>
      <c r="I20" s="46">
        <v>3000</v>
      </c>
      <c r="J20" s="13">
        <f t="shared" si="0"/>
        <v>3750</v>
      </c>
      <c r="K20" s="46">
        <v>1400</v>
      </c>
      <c r="L20" s="13">
        <f t="shared" si="1"/>
        <v>1750</v>
      </c>
      <c r="M20" s="46">
        <v>4000</v>
      </c>
      <c r="N20" s="13">
        <f t="shared" si="2"/>
        <v>5000</v>
      </c>
      <c r="O20" s="20">
        <f t="shared" si="3"/>
        <v>2800</v>
      </c>
    </row>
    <row r="21" spans="5:15" x14ac:dyDescent="0.3">
      <c r="E21" t="s">
        <v>762</v>
      </c>
      <c r="F21" t="s">
        <v>772</v>
      </c>
      <c r="G21" s="43" t="s">
        <v>664</v>
      </c>
      <c r="H21" s="44">
        <v>1050</v>
      </c>
      <c r="I21" s="46">
        <v>3</v>
      </c>
      <c r="J21" s="13">
        <f t="shared" si="0"/>
        <v>3150</v>
      </c>
      <c r="K21" s="46">
        <v>12</v>
      </c>
      <c r="L21" s="13">
        <f t="shared" si="1"/>
        <v>12600</v>
      </c>
      <c r="M21" s="46">
        <v>5</v>
      </c>
      <c r="N21" s="13">
        <f t="shared" si="2"/>
        <v>5250</v>
      </c>
      <c r="O21" s="20">
        <f t="shared" si="3"/>
        <v>6.666666666666667</v>
      </c>
    </row>
    <row r="22" spans="5:15" x14ac:dyDescent="0.3">
      <c r="E22" s="11" t="s">
        <v>763</v>
      </c>
      <c r="F22" s="11" t="s">
        <v>773</v>
      </c>
      <c r="G22" s="4" t="s">
        <v>664</v>
      </c>
      <c r="H22" s="17">
        <v>809</v>
      </c>
      <c r="I22" s="47">
        <v>12.5</v>
      </c>
      <c r="J22" s="14">
        <f t="shared" si="0"/>
        <v>10112.5</v>
      </c>
      <c r="K22" s="47">
        <v>28</v>
      </c>
      <c r="L22" s="14">
        <f t="shared" si="1"/>
        <v>22652</v>
      </c>
      <c r="M22" s="47">
        <v>30</v>
      </c>
      <c r="N22" s="14">
        <f t="shared" si="2"/>
        <v>24270</v>
      </c>
      <c r="O22" s="22">
        <f t="shared" si="3"/>
        <v>23.5</v>
      </c>
    </row>
    <row r="23" spans="5:15" s="5" customFormat="1" x14ac:dyDescent="0.3">
      <c r="G23" s="21"/>
      <c r="H23" s="21" t="s">
        <v>425</v>
      </c>
      <c r="I23" s="29"/>
      <c r="J23" s="30">
        <f>SUM(J11:J22)</f>
        <v>183331.5</v>
      </c>
      <c r="K23" s="29"/>
      <c r="L23" s="30">
        <f>SUM(L11:L22)</f>
        <v>199615.05</v>
      </c>
      <c r="M23" s="29"/>
      <c r="N23" s="30">
        <f>SUM(N11:N22)</f>
        <v>502327</v>
      </c>
    </row>
  </sheetData>
  <mergeCells count="3">
    <mergeCell ref="I9:J9"/>
    <mergeCell ref="K9:L9"/>
    <mergeCell ref="M9:N9"/>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4F2AA-A6EE-40B8-B1A0-45ED821A98DA}">
  <dimension ref="A1:O26"/>
  <sheetViews>
    <sheetView workbookViewId="0"/>
  </sheetViews>
  <sheetFormatPr defaultRowHeight="14.4" x14ac:dyDescent="0.3"/>
  <cols>
    <col min="2" max="2" width="14" customWidth="1"/>
    <col min="3" max="3" width="9.109375" customWidth="1"/>
    <col min="4" max="4" width="16" customWidth="1"/>
    <col min="5" max="5" width="11.109375" customWidth="1"/>
    <col min="6" max="6" width="47.33203125" bestFit="1" customWidth="1"/>
    <col min="7" max="8" width="8.88671875" style="71"/>
    <col min="9" max="14" width="14.33203125" customWidth="1"/>
    <col min="15" max="15" width="17" bestFit="1" customWidth="1"/>
  </cols>
  <sheetData>
    <row r="1" spans="1:15" ht="15.6" x14ac:dyDescent="0.3">
      <c r="A1" s="6" t="s">
        <v>324</v>
      </c>
      <c r="B1" t="s">
        <v>26</v>
      </c>
      <c r="D1" s="6" t="s">
        <v>321</v>
      </c>
      <c r="E1" t="str">
        <f>VLOOKUP($B$1,Data!$A$2:$E$80,2)</f>
        <v>Macon</v>
      </c>
    </row>
    <row r="2" spans="1:15" ht="15.6" x14ac:dyDescent="0.3">
      <c r="A2" s="6" t="s">
        <v>323</v>
      </c>
      <c r="B2" t="str">
        <f>VLOOKUP($B$1,Data!$A$2:$E$80,3)</f>
        <v>Lafayette</v>
      </c>
      <c r="D2" s="6" t="s">
        <v>320</v>
      </c>
      <c r="E2" t="str">
        <f>VLOOKUP($B$1,Data!$A$2:$E$80,5)</f>
        <v>Middle</v>
      </c>
    </row>
    <row r="3" spans="1:15" ht="15.6" x14ac:dyDescent="0.3">
      <c r="A3" s="6" t="s">
        <v>322</v>
      </c>
      <c r="B3" t="str">
        <f>VLOOKUP($B$1,Data!$A$2:$E$80,4)</f>
        <v>Lafayette Municipal</v>
      </c>
    </row>
    <row r="5" spans="1:15" ht="15.6" x14ac:dyDescent="0.3">
      <c r="A5" s="6" t="s">
        <v>319</v>
      </c>
      <c r="C5" t="str">
        <f>Index!D15</f>
        <v>FBO Main Hangar Rehabilitation</v>
      </c>
    </row>
    <row r="6" spans="1:15" ht="15.6" x14ac:dyDescent="0.3">
      <c r="A6" s="6" t="s">
        <v>325</v>
      </c>
      <c r="B6" t="str">
        <f>Index!E15</f>
        <v>56-555-0145-20</v>
      </c>
    </row>
    <row r="7" spans="1:15" ht="15.6" x14ac:dyDescent="0.3">
      <c r="A7" s="6" t="s">
        <v>318</v>
      </c>
      <c r="B7" s="7">
        <v>44096</v>
      </c>
    </row>
    <row r="9" spans="1:15" x14ac:dyDescent="0.3">
      <c r="E9" s="8" t="s">
        <v>304</v>
      </c>
      <c r="F9" s="8" t="s">
        <v>305</v>
      </c>
      <c r="G9" s="71" t="s">
        <v>306</v>
      </c>
      <c r="H9" s="72" t="s">
        <v>307</v>
      </c>
      <c r="I9" s="84" t="s">
        <v>923</v>
      </c>
      <c r="J9" s="83"/>
      <c r="K9" s="81"/>
      <c r="L9" s="81"/>
      <c r="M9" s="81"/>
      <c r="N9" s="81"/>
      <c r="O9" s="5"/>
    </row>
    <row r="10" spans="1:15" x14ac:dyDescent="0.3">
      <c r="H10" s="72"/>
      <c r="I10" s="15" t="s">
        <v>313</v>
      </c>
      <c r="J10" s="16" t="s">
        <v>314</v>
      </c>
      <c r="K10" s="18"/>
      <c r="L10" s="18"/>
      <c r="M10" s="18"/>
      <c r="N10" s="18"/>
    </row>
    <row r="11" spans="1:15" x14ac:dyDescent="0.3">
      <c r="E11" t="s">
        <v>893</v>
      </c>
      <c r="F11" t="s">
        <v>894</v>
      </c>
      <c r="G11" s="71" t="s">
        <v>743</v>
      </c>
      <c r="H11" s="72">
        <v>1</v>
      </c>
      <c r="I11" s="49">
        <v>161000</v>
      </c>
      <c r="J11" s="13">
        <f>I11*$H11</f>
        <v>161000</v>
      </c>
      <c r="K11" s="9"/>
      <c r="L11" s="9"/>
      <c r="M11" s="9"/>
      <c r="N11" s="9"/>
      <c r="O11" s="20"/>
    </row>
    <row r="12" spans="1:15" x14ac:dyDescent="0.3">
      <c r="E12" t="s">
        <v>895</v>
      </c>
      <c r="F12" t="s">
        <v>896</v>
      </c>
      <c r="G12" s="71" t="s">
        <v>743</v>
      </c>
      <c r="H12" s="72">
        <v>1</v>
      </c>
      <c r="I12" s="50">
        <v>14000</v>
      </c>
      <c r="J12" s="13">
        <f t="shared" ref="J12:J25" si="0">I12*$H12</f>
        <v>14000</v>
      </c>
    </row>
    <row r="13" spans="1:15" x14ac:dyDescent="0.3">
      <c r="E13" t="s">
        <v>897</v>
      </c>
      <c r="F13" t="s">
        <v>898</v>
      </c>
      <c r="G13" s="71" t="s">
        <v>743</v>
      </c>
      <c r="H13" s="72">
        <v>1</v>
      </c>
      <c r="I13" s="50">
        <v>16000</v>
      </c>
      <c r="J13" s="13">
        <f t="shared" si="0"/>
        <v>16000</v>
      </c>
    </row>
    <row r="14" spans="1:15" x14ac:dyDescent="0.3">
      <c r="E14" t="s">
        <v>899</v>
      </c>
      <c r="F14" t="s">
        <v>900</v>
      </c>
      <c r="G14" s="71" t="s">
        <v>743</v>
      </c>
      <c r="H14" s="72">
        <v>1</v>
      </c>
      <c r="I14" s="50">
        <v>25500</v>
      </c>
      <c r="J14" s="13">
        <f t="shared" si="0"/>
        <v>25500</v>
      </c>
    </row>
    <row r="15" spans="1:15" x14ac:dyDescent="0.3">
      <c r="E15" t="s">
        <v>901</v>
      </c>
      <c r="F15" t="s">
        <v>902</v>
      </c>
      <c r="G15" s="71" t="s">
        <v>662</v>
      </c>
      <c r="H15" s="72">
        <v>1</v>
      </c>
      <c r="I15" s="50">
        <v>2000</v>
      </c>
      <c r="J15" s="13">
        <f t="shared" si="0"/>
        <v>2000</v>
      </c>
    </row>
    <row r="16" spans="1:15" x14ac:dyDescent="0.3">
      <c r="E16" t="s">
        <v>903</v>
      </c>
      <c r="F16" t="s">
        <v>904</v>
      </c>
      <c r="G16" s="71" t="s">
        <v>662</v>
      </c>
      <c r="H16" s="72">
        <v>3</v>
      </c>
      <c r="I16" s="50">
        <v>3500</v>
      </c>
      <c r="J16" s="13">
        <f t="shared" si="0"/>
        <v>10500</v>
      </c>
    </row>
    <row r="17" spans="5:10" x14ac:dyDescent="0.3">
      <c r="E17" t="s">
        <v>905</v>
      </c>
      <c r="F17" t="s">
        <v>906</v>
      </c>
      <c r="G17" s="71" t="s">
        <v>662</v>
      </c>
      <c r="H17" s="72">
        <v>1</v>
      </c>
      <c r="I17" s="50">
        <v>8800</v>
      </c>
      <c r="J17" s="13">
        <f t="shared" si="0"/>
        <v>8800</v>
      </c>
    </row>
    <row r="18" spans="5:10" x14ac:dyDescent="0.3">
      <c r="E18" t="s">
        <v>907</v>
      </c>
      <c r="F18" t="s">
        <v>908</v>
      </c>
      <c r="G18" s="71" t="s">
        <v>743</v>
      </c>
      <c r="H18" s="72">
        <v>1</v>
      </c>
      <c r="I18" s="50">
        <v>7900</v>
      </c>
      <c r="J18" s="13">
        <f t="shared" si="0"/>
        <v>7900</v>
      </c>
    </row>
    <row r="19" spans="5:10" x14ac:dyDescent="0.3">
      <c r="E19" t="s">
        <v>909</v>
      </c>
      <c r="F19" t="s">
        <v>910</v>
      </c>
      <c r="G19" s="71" t="s">
        <v>743</v>
      </c>
      <c r="H19" s="72">
        <v>1</v>
      </c>
      <c r="I19" s="50">
        <v>8200</v>
      </c>
      <c r="J19" s="13">
        <f t="shared" si="0"/>
        <v>8200</v>
      </c>
    </row>
    <row r="20" spans="5:10" x14ac:dyDescent="0.3">
      <c r="E20" t="s">
        <v>911</v>
      </c>
      <c r="F20" t="s">
        <v>912</v>
      </c>
      <c r="G20" s="71" t="s">
        <v>743</v>
      </c>
      <c r="H20" s="72">
        <v>1</v>
      </c>
      <c r="I20" s="50">
        <v>38000</v>
      </c>
      <c r="J20" s="13">
        <f t="shared" si="0"/>
        <v>38000</v>
      </c>
    </row>
    <row r="21" spans="5:10" x14ac:dyDescent="0.3">
      <c r="E21" t="s">
        <v>913</v>
      </c>
      <c r="F21" t="s">
        <v>914</v>
      </c>
      <c r="G21" s="71" t="s">
        <v>743</v>
      </c>
      <c r="H21" s="72">
        <v>1</v>
      </c>
      <c r="I21" s="50">
        <v>30000</v>
      </c>
      <c r="J21" s="13">
        <f t="shared" si="0"/>
        <v>30000</v>
      </c>
    </row>
    <row r="22" spans="5:10" x14ac:dyDescent="0.3">
      <c r="E22" t="s">
        <v>915</v>
      </c>
      <c r="F22" t="s">
        <v>916</v>
      </c>
      <c r="G22" s="71" t="s">
        <v>743</v>
      </c>
      <c r="H22" s="72">
        <v>1</v>
      </c>
      <c r="I22" s="50">
        <v>1000</v>
      </c>
      <c r="J22" s="13">
        <f t="shared" si="0"/>
        <v>1000</v>
      </c>
    </row>
    <row r="23" spans="5:10" x14ac:dyDescent="0.3">
      <c r="E23" t="s">
        <v>917</v>
      </c>
      <c r="F23" t="s">
        <v>918</v>
      </c>
      <c r="G23" s="71" t="s">
        <v>743</v>
      </c>
      <c r="H23" s="72">
        <v>1</v>
      </c>
      <c r="I23" s="50">
        <v>8000</v>
      </c>
      <c r="J23" s="13">
        <f t="shared" si="0"/>
        <v>8000</v>
      </c>
    </row>
    <row r="24" spans="5:10" x14ac:dyDescent="0.3">
      <c r="E24" t="s">
        <v>919</v>
      </c>
      <c r="F24" t="s">
        <v>920</v>
      </c>
      <c r="G24" s="71" t="s">
        <v>662</v>
      </c>
      <c r="H24" s="72">
        <v>9</v>
      </c>
      <c r="I24" s="50">
        <v>600</v>
      </c>
      <c r="J24" s="13">
        <f t="shared" si="0"/>
        <v>5400</v>
      </c>
    </row>
    <row r="25" spans="5:10" x14ac:dyDescent="0.3">
      <c r="E25" s="11" t="s">
        <v>921</v>
      </c>
      <c r="F25" s="11" t="s">
        <v>922</v>
      </c>
      <c r="G25" s="4" t="s">
        <v>662</v>
      </c>
      <c r="H25" s="17">
        <v>15</v>
      </c>
      <c r="I25" s="52">
        <v>350</v>
      </c>
      <c r="J25" s="14">
        <f t="shared" si="0"/>
        <v>5250</v>
      </c>
    </row>
    <row r="26" spans="5:10" x14ac:dyDescent="0.3">
      <c r="H26" s="21" t="s">
        <v>425</v>
      </c>
      <c r="I26" s="5"/>
      <c r="J26" s="10">
        <f>SUM(J11:J25)</f>
        <v>341550</v>
      </c>
    </row>
  </sheetData>
  <mergeCells count="3">
    <mergeCell ref="I9:J9"/>
    <mergeCell ref="K9:L9"/>
    <mergeCell ref="M9:N9"/>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821E5-4086-41B6-A4ED-3209ECD57C59}">
  <dimension ref="A1:Q38"/>
  <sheetViews>
    <sheetView topLeftCell="B1" workbookViewId="0">
      <selection activeCell="N30" sqref="N30"/>
    </sheetView>
  </sheetViews>
  <sheetFormatPr defaultRowHeight="14.4" x14ac:dyDescent="0.3"/>
  <cols>
    <col min="2" max="2" width="10.6640625" bestFit="1" customWidth="1"/>
    <col min="4" max="4" width="16.33203125" bestFit="1" customWidth="1"/>
    <col min="6" max="6" width="53.6640625" bestFit="1" customWidth="1"/>
    <col min="9" max="9" width="11.88671875" customWidth="1"/>
    <col min="10" max="10" width="11.88671875" bestFit="1" customWidth="1"/>
    <col min="11" max="11" width="13.109375" customWidth="1"/>
    <col min="12" max="12" width="14.44140625" customWidth="1"/>
    <col min="13" max="13" width="10.5546875" bestFit="1" customWidth="1"/>
    <col min="15" max="15" width="11.44140625" bestFit="1" customWidth="1"/>
  </cols>
  <sheetData>
    <row r="1" spans="1:17" ht="15.6" x14ac:dyDescent="0.3">
      <c r="A1" s="6" t="s">
        <v>324</v>
      </c>
      <c r="B1" t="s">
        <v>64</v>
      </c>
      <c r="D1" s="6" t="s">
        <v>321</v>
      </c>
      <c r="E1" t="str">
        <f>VLOOKUP($B$1,Data!$A$2:$E$80,2)</f>
        <v>Mcminn</v>
      </c>
      <c r="G1" s="73"/>
      <c r="H1" s="73"/>
    </row>
    <row r="2" spans="1:17" ht="15.6" x14ac:dyDescent="0.3">
      <c r="A2" s="6" t="s">
        <v>323</v>
      </c>
      <c r="B2" t="str">
        <f>VLOOKUP($B$1,Data!$A$2:$E$80,3)</f>
        <v>Athens</v>
      </c>
      <c r="D2" s="6" t="s">
        <v>320</v>
      </c>
      <c r="E2" t="str">
        <f>VLOOKUP($B$1,Data!$A$2:$E$80,5)</f>
        <v>East</v>
      </c>
      <c r="G2" s="73"/>
      <c r="H2" s="73"/>
    </row>
    <row r="3" spans="1:17" ht="15.6" x14ac:dyDescent="0.3">
      <c r="A3" s="6" t="s">
        <v>322</v>
      </c>
      <c r="B3" t="str">
        <f>VLOOKUP($B$1,Data!$A$2:$E$80,4)</f>
        <v>Mcminn County</v>
      </c>
      <c r="G3" s="73"/>
      <c r="H3" s="73"/>
    </row>
    <row r="4" spans="1:17" x14ac:dyDescent="0.3">
      <c r="G4" s="73"/>
      <c r="H4" s="73"/>
    </row>
    <row r="5" spans="1:17" ht="15.6" x14ac:dyDescent="0.3">
      <c r="A5" s="6" t="s">
        <v>319</v>
      </c>
      <c r="C5" t="s">
        <v>1113</v>
      </c>
      <c r="G5" s="73"/>
      <c r="H5" s="73"/>
    </row>
    <row r="6" spans="1:17" ht="15.6" x14ac:dyDescent="0.3">
      <c r="A6" s="6" t="s">
        <v>325</v>
      </c>
      <c r="B6" t="s">
        <v>925</v>
      </c>
      <c r="G6" s="73"/>
      <c r="H6" s="73"/>
    </row>
    <row r="7" spans="1:17" ht="15.6" x14ac:dyDescent="0.3">
      <c r="A7" s="6" t="s">
        <v>318</v>
      </c>
      <c r="B7" s="7">
        <v>44175</v>
      </c>
      <c r="G7" s="73"/>
      <c r="H7" s="73"/>
    </row>
    <row r="8" spans="1:17" x14ac:dyDescent="0.3">
      <c r="G8" s="73"/>
      <c r="H8" s="73"/>
      <c r="I8" s="81" t="s">
        <v>951</v>
      </c>
      <c r="J8" s="81"/>
      <c r="K8" s="81" t="s">
        <v>952</v>
      </c>
      <c r="L8" s="81"/>
    </row>
    <row r="9" spans="1:17" x14ac:dyDescent="0.3">
      <c r="C9" s="8"/>
      <c r="E9" s="8" t="s">
        <v>304</v>
      </c>
      <c r="F9" s="8" t="s">
        <v>305</v>
      </c>
      <c r="G9" s="73" t="s">
        <v>306</v>
      </c>
      <c r="H9" s="73" t="s">
        <v>307</v>
      </c>
      <c r="I9" s="18" t="s">
        <v>313</v>
      </c>
      <c r="J9" s="18" t="s">
        <v>314</v>
      </c>
      <c r="K9" s="18" t="s">
        <v>313</v>
      </c>
      <c r="L9" s="18" t="s">
        <v>314</v>
      </c>
      <c r="M9" s="88"/>
      <c r="O9" t="s">
        <v>957</v>
      </c>
    </row>
    <row r="10" spans="1:17" x14ac:dyDescent="0.3">
      <c r="E10">
        <v>1</v>
      </c>
      <c r="F10" t="s">
        <v>526</v>
      </c>
      <c r="G10" s="73" t="s">
        <v>311</v>
      </c>
      <c r="H10" s="73">
        <v>1</v>
      </c>
      <c r="I10" s="90">
        <v>16600</v>
      </c>
      <c r="J10" s="91">
        <f>H10*I10</f>
        <v>16600</v>
      </c>
      <c r="K10" s="91">
        <v>13500</v>
      </c>
      <c r="L10" s="91">
        <f>H10*K10</f>
        <v>13500</v>
      </c>
      <c r="M10" s="79"/>
      <c r="O10" s="10">
        <f>AVERAGE(I10,K10)</f>
        <v>15050</v>
      </c>
      <c r="P10" s="5"/>
      <c r="Q10" s="76"/>
    </row>
    <row r="11" spans="1:17" x14ac:dyDescent="0.3">
      <c r="E11">
        <v>2</v>
      </c>
      <c r="F11" t="s">
        <v>926</v>
      </c>
      <c r="G11" s="73" t="s">
        <v>311</v>
      </c>
      <c r="H11" s="73">
        <v>1</v>
      </c>
      <c r="I11" s="92">
        <v>6400</v>
      </c>
      <c r="J11" s="91">
        <f>H11*I11</f>
        <v>6400</v>
      </c>
      <c r="K11" s="91">
        <v>7500</v>
      </c>
      <c r="L11" s="91">
        <f>H11*K11</f>
        <v>7500</v>
      </c>
      <c r="M11" s="79"/>
      <c r="O11" s="10">
        <f t="shared" ref="O11:O35" si="0">AVERAGE(I11,K11)</f>
        <v>6950</v>
      </c>
      <c r="P11" s="5"/>
    </row>
    <row r="12" spans="1:17" x14ac:dyDescent="0.3">
      <c r="E12">
        <v>3</v>
      </c>
      <c r="F12" t="s">
        <v>927</v>
      </c>
      <c r="G12" s="73" t="s">
        <v>311</v>
      </c>
      <c r="H12" s="73">
        <v>1</v>
      </c>
      <c r="I12" s="91">
        <v>640</v>
      </c>
      <c r="J12" s="91">
        <f>H12*I12</f>
        <v>640</v>
      </c>
      <c r="K12" s="91">
        <v>1500</v>
      </c>
      <c r="L12" s="91">
        <f>H12*K12</f>
        <v>1500</v>
      </c>
      <c r="M12" s="79"/>
      <c r="O12" s="10">
        <f t="shared" si="0"/>
        <v>1070</v>
      </c>
      <c r="P12" s="5"/>
    </row>
    <row r="13" spans="1:17" x14ac:dyDescent="0.3">
      <c r="E13">
        <v>4</v>
      </c>
      <c r="F13" t="s">
        <v>928</v>
      </c>
      <c r="G13" s="73" t="s">
        <v>310</v>
      </c>
      <c r="H13" s="73">
        <v>4500</v>
      </c>
      <c r="I13" s="91">
        <v>5.45</v>
      </c>
      <c r="J13" s="91">
        <f>H13*I13</f>
        <v>24525</v>
      </c>
      <c r="K13" s="91">
        <v>6</v>
      </c>
      <c r="L13" s="91">
        <f>H13*K13</f>
        <v>27000</v>
      </c>
      <c r="M13" s="79"/>
      <c r="O13" s="10">
        <f t="shared" si="0"/>
        <v>5.7249999999999996</v>
      </c>
      <c r="P13" s="5"/>
    </row>
    <row r="14" spans="1:17" x14ac:dyDescent="0.3">
      <c r="E14">
        <v>5</v>
      </c>
      <c r="F14" t="s">
        <v>929</v>
      </c>
      <c r="G14" s="73" t="s">
        <v>310</v>
      </c>
      <c r="H14" s="73">
        <v>2100</v>
      </c>
      <c r="I14" s="91">
        <v>4</v>
      </c>
      <c r="J14" s="91">
        <f>H14*I14</f>
        <v>8400</v>
      </c>
      <c r="K14" s="91">
        <v>5</v>
      </c>
      <c r="L14" s="91">
        <f>H14*K14</f>
        <v>10500</v>
      </c>
      <c r="M14" s="79"/>
      <c r="O14" s="10">
        <f t="shared" si="0"/>
        <v>4.5</v>
      </c>
      <c r="P14" s="5"/>
    </row>
    <row r="15" spans="1:17" x14ac:dyDescent="0.3">
      <c r="E15">
        <v>6</v>
      </c>
      <c r="F15" t="s">
        <v>930</v>
      </c>
      <c r="G15" s="73" t="s">
        <v>310</v>
      </c>
      <c r="H15" s="73">
        <v>2200</v>
      </c>
      <c r="I15" s="91">
        <v>0.7</v>
      </c>
      <c r="J15" s="91">
        <f>H15*I15</f>
        <v>1540</v>
      </c>
      <c r="K15" s="91">
        <v>1.5</v>
      </c>
      <c r="L15" s="91">
        <f>H15*K15</f>
        <v>3300</v>
      </c>
      <c r="M15" s="79"/>
      <c r="O15" s="10">
        <f t="shared" si="0"/>
        <v>1.1000000000000001</v>
      </c>
      <c r="P15" s="5"/>
    </row>
    <row r="16" spans="1:17" x14ac:dyDescent="0.3">
      <c r="E16">
        <v>7</v>
      </c>
      <c r="F16" t="s">
        <v>931</v>
      </c>
      <c r="G16" s="73" t="s">
        <v>310</v>
      </c>
      <c r="H16" s="73">
        <v>2600</v>
      </c>
      <c r="I16" s="91">
        <v>1.2</v>
      </c>
      <c r="J16" s="91">
        <f>H16*I16</f>
        <v>3120</v>
      </c>
      <c r="K16" s="91">
        <v>1.5</v>
      </c>
      <c r="L16" s="91">
        <f>H16*K16</f>
        <v>3900</v>
      </c>
      <c r="M16" s="79"/>
      <c r="O16" s="10">
        <f t="shared" si="0"/>
        <v>1.35</v>
      </c>
      <c r="P16" s="5"/>
    </row>
    <row r="17" spans="5:16" x14ac:dyDescent="0.3">
      <c r="E17">
        <v>8</v>
      </c>
      <c r="F17" t="s">
        <v>932</v>
      </c>
      <c r="G17" s="73" t="s">
        <v>310</v>
      </c>
      <c r="H17" s="73">
        <v>6600</v>
      </c>
      <c r="I17" s="91">
        <v>1</v>
      </c>
      <c r="J17" s="91">
        <f>H17*I17</f>
        <v>6600</v>
      </c>
      <c r="K17" s="91">
        <v>1.5</v>
      </c>
      <c r="L17" s="91">
        <f>H17*K17</f>
        <v>9900</v>
      </c>
      <c r="M17" s="79"/>
      <c r="O17" s="10">
        <f t="shared" si="0"/>
        <v>1.25</v>
      </c>
      <c r="P17" s="5"/>
    </row>
    <row r="18" spans="5:16" x14ac:dyDescent="0.3">
      <c r="E18">
        <v>9</v>
      </c>
      <c r="F18" t="s">
        <v>933</v>
      </c>
      <c r="G18" s="73" t="s">
        <v>310</v>
      </c>
      <c r="H18" s="73">
        <v>2200</v>
      </c>
      <c r="I18" s="91">
        <v>1</v>
      </c>
      <c r="J18" s="91">
        <f>H18*I18</f>
        <v>2200</v>
      </c>
      <c r="K18" s="91">
        <v>1.5</v>
      </c>
      <c r="L18" s="91">
        <f>H18*K18</f>
        <v>3300</v>
      </c>
      <c r="M18" s="79"/>
      <c r="O18" s="10">
        <f t="shared" si="0"/>
        <v>1.25</v>
      </c>
      <c r="P18" s="5"/>
    </row>
    <row r="19" spans="5:16" x14ac:dyDescent="0.3">
      <c r="E19">
        <v>10</v>
      </c>
      <c r="F19" t="s">
        <v>934</v>
      </c>
      <c r="G19" s="73" t="s">
        <v>310</v>
      </c>
      <c r="H19" s="73">
        <v>2130</v>
      </c>
      <c r="I19" s="91">
        <v>1</v>
      </c>
      <c r="J19" s="91">
        <f>H19*I19</f>
        <v>2130</v>
      </c>
      <c r="K19" s="91">
        <v>1.5</v>
      </c>
      <c r="L19" s="91">
        <f>H19*K19</f>
        <v>3195</v>
      </c>
      <c r="M19" s="79"/>
      <c r="O19" s="10">
        <f t="shared" si="0"/>
        <v>1.25</v>
      </c>
      <c r="P19" s="5"/>
    </row>
    <row r="20" spans="5:16" x14ac:dyDescent="0.3">
      <c r="E20">
        <v>11</v>
      </c>
      <c r="F20" t="s">
        <v>935</v>
      </c>
      <c r="G20" s="73" t="s">
        <v>327</v>
      </c>
      <c r="H20" s="73">
        <v>31</v>
      </c>
      <c r="I20" s="91">
        <v>150</v>
      </c>
      <c r="J20" s="91">
        <f>H20*I20</f>
        <v>4650</v>
      </c>
      <c r="K20" s="91">
        <v>125</v>
      </c>
      <c r="L20" s="91">
        <f>H20*K20</f>
        <v>3875</v>
      </c>
      <c r="M20" s="79"/>
      <c r="O20" s="10">
        <f t="shared" si="0"/>
        <v>137.5</v>
      </c>
      <c r="P20" s="5"/>
    </row>
    <row r="21" spans="5:16" x14ac:dyDescent="0.3">
      <c r="E21">
        <v>12</v>
      </c>
      <c r="F21" t="s">
        <v>936</v>
      </c>
      <c r="G21" s="73" t="s">
        <v>310</v>
      </c>
      <c r="H21" s="73">
        <v>2100</v>
      </c>
      <c r="I21" s="91">
        <v>2</v>
      </c>
      <c r="J21" s="91">
        <f>H21*I21</f>
        <v>4200</v>
      </c>
      <c r="K21" s="91">
        <v>2</v>
      </c>
      <c r="L21" s="91">
        <f>H21*K21</f>
        <v>4200</v>
      </c>
      <c r="M21" s="79"/>
      <c r="O21" s="10">
        <f t="shared" si="0"/>
        <v>2</v>
      </c>
      <c r="P21" s="5"/>
    </row>
    <row r="22" spans="5:16" x14ac:dyDescent="0.3">
      <c r="E22">
        <v>13</v>
      </c>
      <c r="F22" t="s">
        <v>937</v>
      </c>
      <c r="G22" s="73" t="s">
        <v>310</v>
      </c>
      <c r="H22" s="73">
        <v>6400</v>
      </c>
      <c r="I22" s="91">
        <v>2</v>
      </c>
      <c r="J22" s="91">
        <f>H22*I22</f>
        <v>12800</v>
      </c>
      <c r="K22" s="91">
        <v>2</v>
      </c>
      <c r="L22" s="91">
        <f>H22*K22</f>
        <v>12800</v>
      </c>
      <c r="M22" s="79"/>
      <c r="O22" s="10">
        <f t="shared" si="0"/>
        <v>2</v>
      </c>
      <c r="P22" s="5"/>
    </row>
    <row r="23" spans="5:16" x14ac:dyDescent="0.3">
      <c r="E23">
        <v>14</v>
      </c>
      <c r="F23" t="s">
        <v>938</v>
      </c>
      <c r="G23" s="73" t="s">
        <v>310</v>
      </c>
      <c r="H23" s="73">
        <v>2300</v>
      </c>
      <c r="I23" s="91">
        <v>2</v>
      </c>
      <c r="J23" s="91">
        <f>H23*I23</f>
        <v>4600</v>
      </c>
      <c r="K23" s="91">
        <v>2</v>
      </c>
      <c r="L23" s="91">
        <f>H23*K23</f>
        <v>4600</v>
      </c>
      <c r="M23" s="79"/>
      <c r="O23" s="10">
        <f t="shared" si="0"/>
        <v>2</v>
      </c>
      <c r="P23" s="5"/>
    </row>
    <row r="24" spans="5:16" x14ac:dyDescent="0.3">
      <c r="E24">
        <v>15</v>
      </c>
      <c r="F24" t="s">
        <v>939</v>
      </c>
      <c r="G24" s="73" t="s">
        <v>311</v>
      </c>
      <c r="H24" s="73">
        <v>1</v>
      </c>
      <c r="I24" s="91">
        <v>8400</v>
      </c>
      <c r="J24" s="91">
        <f>H24*I24</f>
        <v>8400</v>
      </c>
      <c r="K24" s="91">
        <v>7500</v>
      </c>
      <c r="L24" s="91">
        <f>H24*K24</f>
        <v>7500</v>
      </c>
      <c r="M24" s="79"/>
      <c r="O24" s="10">
        <f t="shared" si="0"/>
        <v>7950</v>
      </c>
      <c r="P24" s="5"/>
    </row>
    <row r="25" spans="5:16" x14ac:dyDescent="0.3">
      <c r="E25">
        <v>16</v>
      </c>
      <c r="F25" s="74" t="s">
        <v>940</v>
      </c>
      <c r="G25" s="73" t="s">
        <v>310</v>
      </c>
      <c r="H25" s="73">
        <v>4400</v>
      </c>
      <c r="I25" s="91">
        <v>2</v>
      </c>
      <c r="J25" s="91">
        <f>H25*I25</f>
        <v>8800</v>
      </c>
      <c r="K25" s="91">
        <v>2</v>
      </c>
      <c r="L25" s="91">
        <f>H25*K25</f>
        <v>8800</v>
      </c>
      <c r="M25" s="79"/>
      <c r="O25" s="10">
        <f t="shared" si="0"/>
        <v>2</v>
      </c>
      <c r="P25" s="5"/>
    </row>
    <row r="26" spans="5:16" x14ac:dyDescent="0.3">
      <c r="E26">
        <v>17</v>
      </c>
      <c r="F26" t="s">
        <v>941</v>
      </c>
      <c r="G26" s="73" t="s">
        <v>310</v>
      </c>
      <c r="H26" s="73">
        <v>2000</v>
      </c>
      <c r="I26" s="91">
        <v>1.54</v>
      </c>
      <c r="J26" s="91">
        <f>H26*I26</f>
        <v>3080</v>
      </c>
      <c r="K26" s="91">
        <v>1.75</v>
      </c>
      <c r="L26" s="91">
        <f>H26*K26</f>
        <v>3500</v>
      </c>
      <c r="M26" s="79"/>
      <c r="O26" s="10">
        <f t="shared" si="0"/>
        <v>1.645</v>
      </c>
      <c r="P26" s="5"/>
    </row>
    <row r="27" spans="5:16" x14ac:dyDescent="0.3">
      <c r="E27">
        <v>18</v>
      </c>
      <c r="F27" t="s">
        <v>942</v>
      </c>
      <c r="G27" s="73" t="s">
        <v>310</v>
      </c>
      <c r="H27" s="73">
        <v>2100</v>
      </c>
      <c r="I27" s="91">
        <v>1.1000000000000001</v>
      </c>
      <c r="J27" s="91">
        <f>H27*I27</f>
        <v>2310</v>
      </c>
      <c r="K27" s="91">
        <v>1.5</v>
      </c>
      <c r="L27" s="91">
        <f>H27*K27</f>
        <v>3150</v>
      </c>
      <c r="M27" s="79"/>
      <c r="O27" s="10">
        <f t="shared" si="0"/>
        <v>1.3</v>
      </c>
      <c r="P27" s="5"/>
    </row>
    <row r="28" spans="5:16" x14ac:dyDescent="0.3">
      <c r="E28">
        <v>19</v>
      </c>
      <c r="F28" t="s">
        <v>943</v>
      </c>
      <c r="G28" s="73" t="s">
        <v>310</v>
      </c>
      <c r="H28" s="73">
        <v>70</v>
      </c>
      <c r="I28" s="91">
        <v>150</v>
      </c>
      <c r="J28" s="91">
        <f>H28*I28</f>
        <v>10500</v>
      </c>
      <c r="K28" s="91">
        <v>100</v>
      </c>
      <c r="L28" s="91">
        <f>H28*K28</f>
        <v>7000</v>
      </c>
      <c r="M28" s="79"/>
      <c r="O28" s="10">
        <f t="shared" si="0"/>
        <v>125</v>
      </c>
      <c r="P28" s="5"/>
    </row>
    <row r="29" spans="5:16" x14ac:dyDescent="0.3">
      <c r="E29">
        <v>20</v>
      </c>
      <c r="F29" t="s">
        <v>944</v>
      </c>
      <c r="G29" s="73" t="s">
        <v>327</v>
      </c>
      <c r="H29" s="73">
        <v>8</v>
      </c>
      <c r="I29" s="91">
        <v>860</v>
      </c>
      <c r="J29" s="91">
        <f>H29*I29</f>
        <v>6880</v>
      </c>
      <c r="K29" s="91">
        <v>575</v>
      </c>
      <c r="L29" s="91">
        <f>H29*K29</f>
        <v>4600</v>
      </c>
      <c r="M29" s="79"/>
      <c r="O29" s="10">
        <f t="shared" si="0"/>
        <v>717.5</v>
      </c>
      <c r="P29" s="5"/>
    </row>
    <row r="30" spans="5:16" x14ac:dyDescent="0.3">
      <c r="E30">
        <v>21</v>
      </c>
      <c r="F30" t="s">
        <v>945</v>
      </c>
      <c r="G30" s="73" t="s">
        <v>327</v>
      </c>
      <c r="H30" s="73">
        <v>2</v>
      </c>
      <c r="I30" s="91">
        <v>16480</v>
      </c>
      <c r="J30" s="91">
        <f>H30*I30</f>
        <v>32960</v>
      </c>
      <c r="K30" s="91">
        <v>15000</v>
      </c>
      <c r="L30" s="91">
        <f>H30*K30</f>
        <v>30000</v>
      </c>
      <c r="M30" s="79"/>
      <c r="O30" s="10">
        <f t="shared" si="0"/>
        <v>15740</v>
      </c>
      <c r="P30" s="5"/>
    </row>
    <row r="31" spans="5:16" x14ac:dyDescent="0.3">
      <c r="E31">
        <v>22</v>
      </c>
      <c r="F31" t="s">
        <v>946</v>
      </c>
      <c r="G31" s="73" t="s">
        <v>327</v>
      </c>
      <c r="H31" s="73">
        <v>2</v>
      </c>
      <c r="I31" s="91">
        <v>20400</v>
      </c>
      <c r="J31" s="91">
        <f>H31*I31</f>
        <v>40800</v>
      </c>
      <c r="K31" s="91">
        <v>22500</v>
      </c>
      <c r="L31" s="91">
        <f>H31*K31</f>
        <v>45000</v>
      </c>
      <c r="M31" s="79"/>
      <c r="O31" s="10">
        <f t="shared" si="0"/>
        <v>21450</v>
      </c>
      <c r="P31" s="5"/>
    </row>
    <row r="32" spans="5:16" x14ac:dyDescent="0.3">
      <c r="E32">
        <v>23</v>
      </c>
      <c r="F32" t="s">
        <v>947</v>
      </c>
      <c r="G32" s="73" t="s">
        <v>327</v>
      </c>
      <c r="H32" s="73">
        <v>1</v>
      </c>
      <c r="I32" s="91">
        <v>1800</v>
      </c>
      <c r="J32" s="91">
        <f>H32*I32</f>
        <v>1800</v>
      </c>
      <c r="K32" s="91">
        <v>2250</v>
      </c>
      <c r="L32" s="91">
        <f>H32*K32</f>
        <v>2250</v>
      </c>
      <c r="M32" s="79"/>
      <c r="O32" s="10">
        <f t="shared" si="0"/>
        <v>2025</v>
      </c>
      <c r="P32" s="5"/>
    </row>
    <row r="33" spans="5:16" x14ac:dyDescent="0.3">
      <c r="E33">
        <v>24</v>
      </c>
      <c r="F33" t="s">
        <v>948</v>
      </c>
      <c r="G33" s="73" t="s">
        <v>327</v>
      </c>
      <c r="H33" s="73">
        <v>3</v>
      </c>
      <c r="I33" s="91">
        <v>2400</v>
      </c>
      <c r="J33" s="91">
        <f>H33*I33</f>
        <v>7200</v>
      </c>
      <c r="K33" s="91">
        <v>3000</v>
      </c>
      <c r="L33" s="91">
        <f>H33*K33</f>
        <v>9000</v>
      </c>
      <c r="M33" s="79"/>
      <c r="O33" s="10">
        <f t="shared" si="0"/>
        <v>2700</v>
      </c>
      <c r="P33" s="5"/>
    </row>
    <row r="34" spans="5:16" x14ac:dyDescent="0.3">
      <c r="E34">
        <v>25</v>
      </c>
      <c r="F34" t="s">
        <v>949</v>
      </c>
      <c r="G34" s="73" t="s">
        <v>327</v>
      </c>
      <c r="H34" s="73">
        <v>3</v>
      </c>
      <c r="I34" s="91">
        <v>3280</v>
      </c>
      <c r="J34" s="91">
        <f>H34*I34</f>
        <v>9840</v>
      </c>
      <c r="K34" s="91">
        <v>4500</v>
      </c>
      <c r="L34" s="91">
        <f>H34*K34</f>
        <v>13500</v>
      </c>
      <c r="M34" s="79"/>
      <c r="O34" s="10">
        <f t="shared" si="0"/>
        <v>3890</v>
      </c>
      <c r="P34" s="5"/>
    </row>
    <row r="35" spans="5:16" x14ac:dyDescent="0.3">
      <c r="E35">
        <v>26</v>
      </c>
      <c r="F35" t="s">
        <v>950</v>
      </c>
      <c r="G35" s="73" t="s">
        <v>311</v>
      </c>
      <c r="H35" s="73">
        <v>1</v>
      </c>
      <c r="I35" s="91">
        <v>750</v>
      </c>
      <c r="J35" s="91">
        <f>H35*I35</f>
        <v>750</v>
      </c>
      <c r="K35" s="91">
        <v>6500</v>
      </c>
      <c r="L35" s="91">
        <f>H35*K35</f>
        <v>6500</v>
      </c>
      <c r="M35" s="79"/>
      <c r="O35" s="10">
        <f t="shared" si="0"/>
        <v>3625</v>
      </c>
      <c r="P35" s="5"/>
    </row>
    <row r="38" spans="5:16" x14ac:dyDescent="0.3">
      <c r="E38" t="s">
        <v>314</v>
      </c>
      <c r="J38" s="75">
        <f>SUM(J10:J35)</f>
        <v>231725</v>
      </c>
      <c r="L38" s="75">
        <f>SUM(L10:L35)</f>
        <v>249870</v>
      </c>
    </row>
  </sheetData>
  <mergeCells count="2">
    <mergeCell ref="I8:J8"/>
    <mergeCell ref="K8:L8"/>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96B69-90C9-4AF0-B53F-893628BED314}">
  <dimension ref="A1:R104"/>
  <sheetViews>
    <sheetView topLeftCell="A84" workbookViewId="0">
      <selection activeCell="R10" sqref="R10:R101"/>
    </sheetView>
  </sheetViews>
  <sheetFormatPr defaultRowHeight="14.4" x14ac:dyDescent="0.3"/>
  <cols>
    <col min="2" max="2" width="9.6640625" bestFit="1" customWidth="1"/>
    <col min="6" max="6" width="11.5546875" bestFit="1" customWidth="1"/>
    <col min="7" max="7" width="40.88671875" customWidth="1"/>
    <col min="8" max="8" width="16.6640625" style="80" bestFit="1" customWidth="1"/>
    <col min="9" max="9" width="8.88671875" style="80"/>
    <col min="10" max="17" width="14.77734375" customWidth="1"/>
    <col min="18" max="18" width="16.5546875" style="5" bestFit="1" customWidth="1"/>
  </cols>
  <sheetData>
    <row r="1" spans="1:18" ht="15.6" x14ac:dyDescent="0.3">
      <c r="A1" s="6" t="s">
        <v>324</v>
      </c>
      <c r="B1" t="s">
        <v>69</v>
      </c>
      <c r="D1" s="6" t="s">
        <v>321</v>
      </c>
      <c r="E1" t="str">
        <f>VLOOKUP($B$1,Data!$A$2:$E$80,2)</f>
        <v>Shelby</v>
      </c>
      <c r="G1" s="73"/>
    </row>
    <row r="2" spans="1:18" ht="15.6" x14ac:dyDescent="0.3">
      <c r="A2" s="6" t="s">
        <v>323</v>
      </c>
      <c r="B2" t="str">
        <f>VLOOKUP($B$1,Data!$A$2:$E$80,3)</f>
        <v>Millington</v>
      </c>
      <c r="D2" s="6" t="s">
        <v>320</v>
      </c>
      <c r="E2" t="str">
        <f>VLOOKUP($B$1,Data!$A$2:$E$80,5)</f>
        <v>West</v>
      </c>
      <c r="G2" s="73"/>
    </row>
    <row r="3" spans="1:18" ht="15.6" x14ac:dyDescent="0.3">
      <c r="A3" s="6" t="s">
        <v>322</v>
      </c>
      <c r="B3" t="str">
        <f>VLOOKUP($B$1,Data!$A$2:$E$80,4)</f>
        <v>Millington Regional Jetport</v>
      </c>
      <c r="G3" s="73"/>
    </row>
    <row r="4" spans="1:18" x14ac:dyDescent="0.3">
      <c r="G4" s="73"/>
    </row>
    <row r="5" spans="1:18" ht="15.6" x14ac:dyDescent="0.3">
      <c r="A5" s="6" t="s">
        <v>319</v>
      </c>
      <c r="C5" t="s">
        <v>955</v>
      </c>
      <c r="G5" s="73"/>
    </row>
    <row r="6" spans="1:18" ht="15.6" x14ac:dyDescent="0.3">
      <c r="A6" s="6" t="s">
        <v>325</v>
      </c>
      <c r="B6" t="s">
        <v>956</v>
      </c>
      <c r="G6" s="73"/>
    </row>
    <row r="7" spans="1:18" ht="15.6" x14ac:dyDescent="0.3">
      <c r="A7" s="6" t="s">
        <v>318</v>
      </c>
      <c r="B7" s="7">
        <v>43994</v>
      </c>
      <c r="G7" s="73"/>
    </row>
    <row r="8" spans="1:18" x14ac:dyDescent="0.3">
      <c r="G8" s="73"/>
      <c r="J8" s="81" t="s">
        <v>961</v>
      </c>
      <c r="K8" s="81"/>
      <c r="L8" s="81" t="s">
        <v>962</v>
      </c>
      <c r="M8" s="81"/>
      <c r="N8" s="81" t="s">
        <v>963</v>
      </c>
      <c r="O8" s="81"/>
      <c r="P8" s="81" t="s">
        <v>965</v>
      </c>
      <c r="Q8" s="81"/>
      <c r="R8" s="5" t="s">
        <v>957</v>
      </c>
    </row>
    <row r="9" spans="1:18" x14ac:dyDescent="0.3">
      <c r="E9" s="8" t="s">
        <v>304</v>
      </c>
      <c r="F9" s="8" t="s">
        <v>958</v>
      </c>
      <c r="G9" s="73" t="s">
        <v>959</v>
      </c>
      <c r="H9" s="80" t="s">
        <v>960</v>
      </c>
      <c r="I9" s="80" t="s">
        <v>306</v>
      </c>
      <c r="J9" s="18" t="s">
        <v>964</v>
      </c>
      <c r="K9" s="18" t="s">
        <v>314</v>
      </c>
      <c r="L9" s="18" t="s">
        <v>313</v>
      </c>
      <c r="M9" s="18" t="s">
        <v>314</v>
      </c>
      <c r="N9" s="18" t="s">
        <v>313</v>
      </c>
      <c r="O9" s="18" t="s">
        <v>314</v>
      </c>
      <c r="P9" s="18" t="s">
        <v>313</v>
      </c>
      <c r="Q9" s="18" t="s">
        <v>314</v>
      </c>
    </row>
    <row r="10" spans="1:18" x14ac:dyDescent="0.3">
      <c r="E10">
        <v>1</v>
      </c>
      <c r="F10" t="s">
        <v>966</v>
      </c>
      <c r="G10" s="93" t="s">
        <v>1024</v>
      </c>
      <c r="H10" s="80">
        <v>1</v>
      </c>
      <c r="I10" s="78" t="s">
        <v>311</v>
      </c>
      <c r="J10" s="89">
        <v>16500</v>
      </c>
      <c r="K10" s="89">
        <f>H10*J10</f>
        <v>16500</v>
      </c>
      <c r="L10" s="89">
        <v>8100</v>
      </c>
      <c r="M10" s="89">
        <f>H10*L10</f>
        <v>8100</v>
      </c>
      <c r="N10" s="89">
        <v>25000</v>
      </c>
      <c r="O10" s="89">
        <f>H10*N10</f>
        <v>25000</v>
      </c>
      <c r="P10" s="89">
        <v>32850.239999999998</v>
      </c>
      <c r="Q10" s="89">
        <f>H10*P10</f>
        <v>32850.239999999998</v>
      </c>
      <c r="R10" s="10">
        <f>AVERAGE(J10,L10,N10,P10)</f>
        <v>20612.559999999998</v>
      </c>
    </row>
    <row r="11" spans="1:18" x14ac:dyDescent="0.3">
      <c r="E11">
        <v>2</v>
      </c>
      <c r="F11" t="s">
        <v>966</v>
      </c>
      <c r="G11" s="93" t="s">
        <v>1025</v>
      </c>
      <c r="H11" s="80">
        <v>1</v>
      </c>
      <c r="I11" s="94" t="s">
        <v>311</v>
      </c>
      <c r="J11" s="92">
        <v>27500</v>
      </c>
      <c r="K11" s="89">
        <f>H11*J11</f>
        <v>27500</v>
      </c>
      <c r="L11" s="89">
        <v>7300</v>
      </c>
      <c r="M11" s="89">
        <f>H11*L11</f>
        <v>7300</v>
      </c>
      <c r="N11" s="89">
        <v>12000</v>
      </c>
      <c r="O11" s="89">
        <f>H11*N11</f>
        <v>12000</v>
      </c>
      <c r="P11" s="89">
        <v>343754.23999999999</v>
      </c>
      <c r="Q11" s="89">
        <f>H11*P11</f>
        <v>343754.23999999999</v>
      </c>
      <c r="R11" s="10">
        <f t="shared" ref="R11:R74" si="0">AVERAGE(J11,L11,N11,P11)</f>
        <v>97638.56</v>
      </c>
    </row>
    <row r="12" spans="1:18" x14ac:dyDescent="0.3">
      <c r="E12">
        <v>3</v>
      </c>
      <c r="F12" t="s">
        <v>967</v>
      </c>
      <c r="G12" s="93" t="s">
        <v>1026</v>
      </c>
      <c r="H12" s="80">
        <v>1</v>
      </c>
      <c r="I12" s="80" t="s">
        <v>311</v>
      </c>
      <c r="J12" s="89">
        <v>228654.3</v>
      </c>
      <c r="K12" s="89">
        <f>H12*J12</f>
        <v>228654.3</v>
      </c>
      <c r="L12" s="89">
        <v>288000</v>
      </c>
      <c r="M12" s="89">
        <f>H12*L12</f>
        <v>288000</v>
      </c>
      <c r="N12" s="89">
        <v>230000</v>
      </c>
      <c r="O12" s="89">
        <f>H12*N12</f>
        <v>230000</v>
      </c>
      <c r="P12" s="89">
        <v>843675</v>
      </c>
      <c r="Q12" s="89">
        <f>H12*P12</f>
        <v>843675</v>
      </c>
      <c r="R12" s="10">
        <f t="shared" si="0"/>
        <v>397582.32500000001</v>
      </c>
    </row>
    <row r="13" spans="1:18" ht="28.8" x14ac:dyDescent="0.3">
      <c r="E13">
        <v>4</v>
      </c>
      <c r="F13" t="s">
        <v>364</v>
      </c>
      <c r="G13" s="93" t="s">
        <v>1027</v>
      </c>
      <c r="H13" s="77">
        <v>19000</v>
      </c>
      <c r="I13" s="80" t="s">
        <v>310</v>
      </c>
      <c r="J13" s="89">
        <v>3.05</v>
      </c>
      <c r="K13" s="89">
        <f>H13*J13</f>
        <v>57950</v>
      </c>
      <c r="L13" s="89">
        <v>3.2</v>
      </c>
      <c r="M13" s="89">
        <f>H13*L13</f>
        <v>60800</v>
      </c>
      <c r="N13" s="89">
        <v>4.03</v>
      </c>
      <c r="O13" s="89">
        <f>H13*N13</f>
        <v>76570</v>
      </c>
      <c r="P13" s="89">
        <v>5.84</v>
      </c>
      <c r="Q13" s="89">
        <f>H13*P13</f>
        <v>110960</v>
      </c>
      <c r="R13" s="10">
        <f t="shared" si="0"/>
        <v>4.03</v>
      </c>
    </row>
    <row r="14" spans="1:18" ht="28.8" x14ac:dyDescent="0.3">
      <c r="E14">
        <v>5</v>
      </c>
      <c r="F14" t="s">
        <v>968</v>
      </c>
      <c r="G14" s="93" t="s">
        <v>1028</v>
      </c>
      <c r="H14" s="80">
        <v>56</v>
      </c>
      <c r="I14" s="80" t="s">
        <v>327</v>
      </c>
      <c r="J14" s="89">
        <v>300</v>
      </c>
      <c r="K14" s="89">
        <f>H14*J14</f>
        <v>16800</v>
      </c>
      <c r="L14" s="89">
        <v>325</v>
      </c>
      <c r="M14" s="89">
        <f>H14*L14</f>
        <v>18200</v>
      </c>
      <c r="N14" s="89">
        <v>251.75</v>
      </c>
      <c r="O14" s="89">
        <f>H14*N14</f>
        <v>14098</v>
      </c>
      <c r="P14" s="89">
        <v>587.32000000000005</v>
      </c>
      <c r="Q14" s="89">
        <f>H14*P14</f>
        <v>32889.920000000006</v>
      </c>
      <c r="R14" s="10">
        <f t="shared" si="0"/>
        <v>366.01750000000004</v>
      </c>
    </row>
    <row r="15" spans="1:18" ht="28.8" x14ac:dyDescent="0.3">
      <c r="E15">
        <v>6</v>
      </c>
      <c r="F15" t="s">
        <v>969</v>
      </c>
      <c r="G15" s="93" t="s">
        <v>1029</v>
      </c>
      <c r="H15" s="80">
        <v>3</v>
      </c>
      <c r="I15" s="80" t="s">
        <v>327</v>
      </c>
      <c r="J15" s="89">
        <v>10200</v>
      </c>
      <c r="K15" s="89">
        <f>H15*J15</f>
        <v>30600</v>
      </c>
      <c r="L15" s="89">
        <v>4000</v>
      </c>
      <c r="M15" s="89">
        <f>H15*L15</f>
        <v>12000</v>
      </c>
      <c r="N15" s="89">
        <v>9800</v>
      </c>
      <c r="O15" s="89">
        <f>H15*N15</f>
        <v>29400</v>
      </c>
      <c r="P15" s="89">
        <v>8681.64</v>
      </c>
      <c r="Q15" s="89">
        <f>H15*P15</f>
        <v>26044.92</v>
      </c>
      <c r="R15" s="10">
        <f t="shared" si="0"/>
        <v>8170.41</v>
      </c>
    </row>
    <row r="16" spans="1:18" ht="28.8" x14ac:dyDescent="0.3">
      <c r="E16">
        <v>7</v>
      </c>
      <c r="F16" t="s">
        <v>970</v>
      </c>
      <c r="G16" s="93" t="s">
        <v>1030</v>
      </c>
      <c r="H16" s="80">
        <v>34</v>
      </c>
      <c r="I16" s="80" t="s">
        <v>327</v>
      </c>
      <c r="J16" s="89">
        <v>484.5</v>
      </c>
      <c r="K16" s="89">
        <f>H16*J16</f>
        <v>16473</v>
      </c>
      <c r="L16" s="89">
        <v>520</v>
      </c>
      <c r="M16" s="89">
        <f>H16*L16</f>
        <v>17680</v>
      </c>
      <c r="N16" s="89">
        <v>604.16</v>
      </c>
      <c r="O16" s="89">
        <f>H16*N16</f>
        <v>20541.439999999999</v>
      </c>
      <c r="P16" s="89">
        <v>1574.1</v>
      </c>
      <c r="Q16" s="89">
        <f>H16*P16</f>
        <v>53519.399999999994</v>
      </c>
      <c r="R16" s="10">
        <f t="shared" si="0"/>
        <v>795.68999999999994</v>
      </c>
    </row>
    <row r="17" spans="5:18" x14ac:dyDescent="0.3">
      <c r="E17">
        <v>8</v>
      </c>
      <c r="F17" t="s">
        <v>639</v>
      </c>
      <c r="G17" s="93" t="s">
        <v>526</v>
      </c>
      <c r="H17" s="80">
        <v>1</v>
      </c>
      <c r="I17" s="80" t="s">
        <v>311</v>
      </c>
      <c r="J17" s="89">
        <v>1325000</v>
      </c>
      <c r="K17" s="89">
        <f>H17*J17</f>
        <v>1325000</v>
      </c>
      <c r="L17" s="89">
        <v>787000</v>
      </c>
      <c r="M17" s="89">
        <f>H17*L17</f>
        <v>787000</v>
      </c>
      <c r="N17" s="89">
        <v>1600000</v>
      </c>
      <c r="O17" s="89">
        <f>H17*N17</f>
        <v>1600000</v>
      </c>
      <c r="P17" s="89">
        <v>2575839</v>
      </c>
      <c r="Q17" s="89">
        <f>H17*P17</f>
        <v>2575839</v>
      </c>
      <c r="R17" s="10">
        <f t="shared" si="0"/>
        <v>1571959.75</v>
      </c>
    </row>
    <row r="18" spans="5:18" x14ac:dyDescent="0.3">
      <c r="E18">
        <v>9</v>
      </c>
      <c r="F18" t="s">
        <v>578</v>
      </c>
      <c r="G18" s="93" t="s">
        <v>1031</v>
      </c>
      <c r="H18" s="77">
        <v>159000</v>
      </c>
      <c r="I18" s="80" t="s">
        <v>347</v>
      </c>
      <c r="J18" s="89">
        <v>5.75</v>
      </c>
      <c r="K18" s="89">
        <f>H18*J18</f>
        <v>914250</v>
      </c>
      <c r="L18" s="89">
        <v>6</v>
      </c>
      <c r="M18" s="89">
        <f>H18*L18</f>
        <v>954000</v>
      </c>
      <c r="N18" s="89">
        <v>8.9</v>
      </c>
      <c r="O18" s="89">
        <f>H18*N18</f>
        <v>1415100</v>
      </c>
      <c r="P18" s="89">
        <v>8.06</v>
      </c>
      <c r="Q18" s="89">
        <f>H18*P18</f>
        <v>1281540</v>
      </c>
      <c r="R18" s="10">
        <f t="shared" si="0"/>
        <v>7.1775000000000002</v>
      </c>
    </row>
    <row r="19" spans="5:18" x14ac:dyDescent="0.3">
      <c r="E19">
        <v>10</v>
      </c>
      <c r="F19" t="s">
        <v>579</v>
      </c>
      <c r="G19" s="93" t="s">
        <v>1032</v>
      </c>
      <c r="H19" s="77">
        <v>48000</v>
      </c>
      <c r="I19" s="80" t="s">
        <v>347</v>
      </c>
      <c r="J19" s="89">
        <v>6.15</v>
      </c>
      <c r="K19" s="89">
        <f>H19*J19</f>
        <v>295200</v>
      </c>
      <c r="L19" s="89">
        <v>7</v>
      </c>
      <c r="M19" s="89">
        <f>H19*L19</f>
        <v>336000</v>
      </c>
      <c r="N19" s="89">
        <v>8.1300000000000008</v>
      </c>
      <c r="O19" s="89">
        <f>H19*N19</f>
        <v>390240.00000000006</v>
      </c>
      <c r="P19" s="89">
        <v>5.76</v>
      </c>
      <c r="Q19" s="89">
        <f>H19*P19</f>
        <v>276480</v>
      </c>
      <c r="R19" s="10">
        <f t="shared" si="0"/>
        <v>6.76</v>
      </c>
    </row>
    <row r="20" spans="5:18" x14ac:dyDescent="0.3">
      <c r="E20">
        <v>11</v>
      </c>
      <c r="F20" t="s">
        <v>368</v>
      </c>
      <c r="G20" s="93" t="s">
        <v>718</v>
      </c>
      <c r="H20" s="77">
        <v>30000</v>
      </c>
      <c r="I20" s="80" t="s">
        <v>348</v>
      </c>
      <c r="J20" s="89">
        <v>5.85</v>
      </c>
      <c r="K20" s="89">
        <f>H20*J20</f>
        <v>175500</v>
      </c>
      <c r="L20" s="89">
        <v>5.0999999999999996</v>
      </c>
      <c r="M20" s="89">
        <f>H20*L20</f>
        <v>153000</v>
      </c>
      <c r="N20" s="89">
        <v>5.55</v>
      </c>
      <c r="O20" s="89">
        <f>H20*N20</f>
        <v>166500</v>
      </c>
      <c r="P20" s="89">
        <v>27</v>
      </c>
      <c r="Q20" s="89">
        <f>H20*P20</f>
        <v>810000</v>
      </c>
      <c r="R20" s="10">
        <f t="shared" si="0"/>
        <v>10.875</v>
      </c>
    </row>
    <row r="21" spans="5:18" x14ac:dyDescent="0.3">
      <c r="E21">
        <v>12</v>
      </c>
      <c r="F21" t="s">
        <v>370</v>
      </c>
      <c r="G21" s="93" t="s">
        <v>1033</v>
      </c>
      <c r="H21" s="77">
        <v>75000</v>
      </c>
      <c r="I21" s="80" t="s">
        <v>348</v>
      </c>
      <c r="J21" s="89">
        <v>2.65</v>
      </c>
      <c r="K21" s="89">
        <f>H21*J21</f>
        <v>198750</v>
      </c>
      <c r="L21" s="89">
        <v>4.3</v>
      </c>
      <c r="M21" s="89">
        <f>H21*L21</f>
        <v>322500</v>
      </c>
      <c r="N21" s="89">
        <v>5.07</v>
      </c>
      <c r="O21" s="89">
        <f>H21*N21</f>
        <v>380250</v>
      </c>
      <c r="P21" s="89">
        <v>14.5</v>
      </c>
      <c r="Q21" s="89">
        <f>H21*P21</f>
        <v>1087500</v>
      </c>
      <c r="R21" s="10">
        <f t="shared" si="0"/>
        <v>6.63</v>
      </c>
    </row>
    <row r="22" spans="5:18" x14ac:dyDescent="0.3">
      <c r="E22">
        <v>13</v>
      </c>
      <c r="F22" t="s">
        <v>396</v>
      </c>
      <c r="G22" s="93" t="s">
        <v>1034</v>
      </c>
      <c r="H22" s="77">
        <v>75000</v>
      </c>
      <c r="I22" s="80" t="s">
        <v>348</v>
      </c>
      <c r="J22" s="89">
        <v>4.8</v>
      </c>
      <c r="K22" s="89">
        <f>H22*J22</f>
        <v>360000</v>
      </c>
      <c r="L22" s="89">
        <v>5</v>
      </c>
      <c r="M22" s="89">
        <f>H22*L22</f>
        <v>375000</v>
      </c>
      <c r="N22" s="89">
        <v>7.2</v>
      </c>
      <c r="O22" s="89">
        <f>H22*N22</f>
        <v>540000</v>
      </c>
      <c r="P22" s="89">
        <v>10.5</v>
      </c>
      <c r="Q22" s="89">
        <f>H22*P22</f>
        <v>787500</v>
      </c>
      <c r="R22" s="10">
        <f t="shared" si="0"/>
        <v>6.875</v>
      </c>
    </row>
    <row r="23" spans="5:18" x14ac:dyDescent="0.3">
      <c r="E23">
        <v>14</v>
      </c>
      <c r="F23" t="s">
        <v>971</v>
      </c>
      <c r="G23" s="93" t="s">
        <v>1035</v>
      </c>
      <c r="H23" s="77">
        <v>227000</v>
      </c>
      <c r="I23" s="80" t="s">
        <v>348</v>
      </c>
      <c r="J23" s="89">
        <v>2.4</v>
      </c>
      <c r="K23" s="89">
        <f>H23*J23</f>
        <v>544800</v>
      </c>
      <c r="L23" s="89">
        <v>1</v>
      </c>
      <c r="M23" s="89">
        <f>H23*L23</f>
        <v>227000</v>
      </c>
      <c r="N23" s="89">
        <v>1.03</v>
      </c>
      <c r="O23" s="89">
        <f>H23*N23</f>
        <v>233810</v>
      </c>
      <c r="P23" s="89">
        <v>2.8</v>
      </c>
      <c r="Q23" s="89">
        <f>H23*P23</f>
        <v>635600</v>
      </c>
      <c r="R23" s="10">
        <f t="shared" si="0"/>
        <v>1.8074999999999999</v>
      </c>
    </row>
    <row r="24" spans="5:18" x14ac:dyDescent="0.3">
      <c r="E24">
        <v>15</v>
      </c>
      <c r="F24" t="s">
        <v>972</v>
      </c>
      <c r="G24" s="93" t="s">
        <v>1036</v>
      </c>
      <c r="H24" s="77">
        <v>10000</v>
      </c>
      <c r="I24" s="80" t="s">
        <v>424</v>
      </c>
      <c r="J24" s="89">
        <v>151.80000000000001</v>
      </c>
      <c r="K24" s="89">
        <f>H24*J24</f>
        <v>1518000</v>
      </c>
      <c r="L24" s="89">
        <v>195</v>
      </c>
      <c r="M24" s="89">
        <f>H24*L24</f>
        <v>1950000</v>
      </c>
      <c r="N24" s="89">
        <v>196.36</v>
      </c>
      <c r="O24" s="89">
        <f>H24*N24</f>
        <v>1963600.0000000002</v>
      </c>
      <c r="P24" s="89">
        <v>191</v>
      </c>
      <c r="Q24" s="89">
        <f>H24*P24</f>
        <v>1910000</v>
      </c>
      <c r="R24" s="10">
        <f t="shared" si="0"/>
        <v>183.54000000000002</v>
      </c>
    </row>
    <row r="25" spans="5:18" ht="28.8" x14ac:dyDescent="0.3">
      <c r="E25">
        <v>16</v>
      </c>
      <c r="F25" t="s">
        <v>386</v>
      </c>
      <c r="G25" s="93" t="s">
        <v>1037</v>
      </c>
      <c r="H25" s="77">
        <v>6700</v>
      </c>
      <c r="I25" s="80" t="s">
        <v>347</v>
      </c>
      <c r="J25" s="89">
        <v>26.85</v>
      </c>
      <c r="K25" s="89">
        <f>H25*J25</f>
        <v>179895</v>
      </c>
      <c r="L25" s="89">
        <v>30</v>
      </c>
      <c r="M25" s="89">
        <f>H25*L25</f>
        <v>201000</v>
      </c>
      <c r="N25" s="89">
        <v>34.270000000000003</v>
      </c>
      <c r="O25" s="89">
        <f>H25*N25</f>
        <v>229609.00000000003</v>
      </c>
      <c r="P25" s="89">
        <v>25.83</v>
      </c>
      <c r="Q25" s="89">
        <f>H25*P25</f>
        <v>173061</v>
      </c>
      <c r="R25" s="10">
        <f t="shared" si="0"/>
        <v>29.237500000000001</v>
      </c>
    </row>
    <row r="26" spans="5:18" ht="28.8" x14ac:dyDescent="0.3">
      <c r="E26">
        <v>17</v>
      </c>
      <c r="F26" t="s">
        <v>973</v>
      </c>
      <c r="G26" s="93" t="s">
        <v>1038</v>
      </c>
      <c r="H26" s="77">
        <v>144000</v>
      </c>
      <c r="I26" s="80" t="s">
        <v>347</v>
      </c>
      <c r="J26" s="89">
        <v>1.85</v>
      </c>
      <c r="K26" s="89">
        <f>H26*J26</f>
        <v>266400</v>
      </c>
      <c r="L26" s="89">
        <v>1.5</v>
      </c>
      <c r="M26" s="89">
        <f>H26*L26</f>
        <v>216000</v>
      </c>
      <c r="N26" s="89">
        <v>1.68</v>
      </c>
      <c r="O26" s="89">
        <f>H26*N26</f>
        <v>241920</v>
      </c>
      <c r="P26" s="89">
        <v>2.4500000000000002</v>
      </c>
      <c r="Q26" s="89">
        <f>H26*P26</f>
        <v>352800</v>
      </c>
      <c r="R26" s="10">
        <f t="shared" si="0"/>
        <v>1.87</v>
      </c>
    </row>
    <row r="27" spans="5:18" x14ac:dyDescent="0.3">
      <c r="E27">
        <v>18</v>
      </c>
      <c r="F27" t="s">
        <v>974</v>
      </c>
      <c r="G27" s="93" t="s">
        <v>1039</v>
      </c>
      <c r="H27" s="77">
        <v>5000</v>
      </c>
      <c r="I27" s="80" t="s">
        <v>424</v>
      </c>
      <c r="J27" s="89">
        <v>169.7</v>
      </c>
      <c r="K27" s="89">
        <f>H27*J27</f>
        <v>848500</v>
      </c>
      <c r="L27" s="89">
        <v>174</v>
      </c>
      <c r="M27" s="89">
        <f>H27*L27</f>
        <v>870000</v>
      </c>
      <c r="N27" s="89">
        <v>175.22</v>
      </c>
      <c r="O27" s="89">
        <f>H27*N27</f>
        <v>876100</v>
      </c>
      <c r="P27" s="89">
        <v>182</v>
      </c>
      <c r="Q27" s="89">
        <f>H27*P27</f>
        <v>910000</v>
      </c>
      <c r="R27" s="10">
        <f t="shared" si="0"/>
        <v>175.23</v>
      </c>
    </row>
    <row r="28" spans="5:18" ht="28.8" x14ac:dyDescent="0.3">
      <c r="E28">
        <v>19</v>
      </c>
      <c r="F28" t="s">
        <v>388</v>
      </c>
      <c r="G28" s="93" t="s">
        <v>1040</v>
      </c>
      <c r="H28" s="77">
        <v>33582</v>
      </c>
      <c r="I28" s="80" t="s">
        <v>424</v>
      </c>
      <c r="J28" s="89">
        <v>120</v>
      </c>
      <c r="K28" s="89">
        <f>H28*J28</f>
        <v>4029840</v>
      </c>
      <c r="L28" s="89">
        <v>118</v>
      </c>
      <c r="M28" s="89">
        <f>H28*L28</f>
        <v>3962676</v>
      </c>
      <c r="N28" s="89">
        <v>105.77</v>
      </c>
      <c r="O28" s="89">
        <f>H28*N28</f>
        <v>3551968.1399999997</v>
      </c>
      <c r="P28" s="89">
        <v>117.78</v>
      </c>
      <c r="Q28" s="89">
        <f>H28*P28</f>
        <v>3955287.96</v>
      </c>
      <c r="R28" s="10">
        <f t="shared" si="0"/>
        <v>115.38749999999999</v>
      </c>
    </row>
    <row r="29" spans="5:18" ht="28.8" x14ac:dyDescent="0.3">
      <c r="E29">
        <v>20</v>
      </c>
      <c r="F29" t="s">
        <v>975</v>
      </c>
      <c r="G29" s="93" t="s">
        <v>1041</v>
      </c>
      <c r="H29" s="77">
        <v>41484</v>
      </c>
      <c r="I29" s="80" t="s">
        <v>424</v>
      </c>
      <c r="J29" s="89">
        <v>90</v>
      </c>
      <c r="K29" s="89">
        <f>H29*J29</f>
        <v>3733560</v>
      </c>
      <c r="L29" s="89">
        <v>110.9</v>
      </c>
      <c r="M29" s="89">
        <f>H29*L29</f>
        <v>4600575.6000000006</v>
      </c>
      <c r="N29" s="89">
        <v>99.37</v>
      </c>
      <c r="O29" s="89">
        <f>H29*N29</f>
        <v>4122265.08</v>
      </c>
      <c r="P29" s="89">
        <v>94.28</v>
      </c>
      <c r="Q29" s="89">
        <f>H29*P29</f>
        <v>3911111.52</v>
      </c>
      <c r="R29" s="10">
        <f t="shared" si="0"/>
        <v>98.637499999999989</v>
      </c>
    </row>
    <row r="30" spans="5:18" ht="43.2" x14ac:dyDescent="0.3">
      <c r="E30">
        <v>21</v>
      </c>
      <c r="F30" t="s">
        <v>976</v>
      </c>
      <c r="G30" s="93" t="s">
        <v>1042</v>
      </c>
      <c r="H30" s="77">
        <v>2300</v>
      </c>
      <c r="I30" s="80" t="s">
        <v>424</v>
      </c>
      <c r="J30" s="89">
        <v>120</v>
      </c>
      <c r="K30" s="89">
        <f>H30*J30</f>
        <v>276000</v>
      </c>
      <c r="L30" s="89">
        <v>138</v>
      </c>
      <c r="M30" s="89">
        <f>H30*L30</f>
        <v>317400</v>
      </c>
      <c r="N30" s="89">
        <v>121.78</v>
      </c>
      <c r="O30" s="89">
        <f>H30*N30</f>
        <v>280094</v>
      </c>
      <c r="P30" s="89">
        <v>140.25</v>
      </c>
      <c r="Q30" s="89">
        <f>H30*P30</f>
        <v>322575</v>
      </c>
      <c r="R30" s="10">
        <f t="shared" si="0"/>
        <v>130.00749999999999</v>
      </c>
    </row>
    <row r="31" spans="5:18" x14ac:dyDescent="0.3">
      <c r="E31">
        <v>22</v>
      </c>
      <c r="F31" t="s">
        <v>400</v>
      </c>
      <c r="G31" s="93" t="s">
        <v>612</v>
      </c>
      <c r="H31" s="77">
        <v>45100</v>
      </c>
      <c r="I31" s="80" t="s">
        <v>350</v>
      </c>
      <c r="J31" s="89">
        <v>3.5</v>
      </c>
      <c r="K31" s="89">
        <f>H31*J31</f>
        <v>157850</v>
      </c>
      <c r="L31" s="89">
        <v>4.75</v>
      </c>
      <c r="M31" s="89">
        <f>H31*L31</f>
        <v>214225</v>
      </c>
      <c r="N31" s="89">
        <v>4.8</v>
      </c>
      <c r="O31" s="89">
        <f>H31*N31</f>
        <v>216480</v>
      </c>
      <c r="P31" s="89">
        <v>4.95</v>
      </c>
      <c r="Q31" s="89">
        <f>H31*P31</f>
        <v>223245</v>
      </c>
      <c r="R31" s="10">
        <f t="shared" si="0"/>
        <v>4.5</v>
      </c>
    </row>
    <row r="32" spans="5:18" x14ac:dyDescent="0.3">
      <c r="E32">
        <v>23</v>
      </c>
      <c r="F32" t="s">
        <v>387</v>
      </c>
      <c r="G32" s="93" t="s">
        <v>613</v>
      </c>
      <c r="H32" s="77">
        <v>44435</v>
      </c>
      <c r="I32" s="80" t="s">
        <v>350</v>
      </c>
      <c r="J32" s="89">
        <v>3.1</v>
      </c>
      <c r="K32" s="89">
        <f>H32*J32</f>
        <v>137748.5</v>
      </c>
      <c r="L32" s="89">
        <v>3.5</v>
      </c>
      <c r="M32" s="89">
        <f>H32*L32</f>
        <v>155522.5</v>
      </c>
      <c r="N32" s="89">
        <v>3.2</v>
      </c>
      <c r="O32" s="89">
        <f>H32*N32</f>
        <v>142192</v>
      </c>
      <c r="P32" s="89">
        <v>3.29</v>
      </c>
      <c r="Q32" s="89">
        <f>H32*P32</f>
        <v>146191.15</v>
      </c>
      <c r="R32" s="10">
        <f t="shared" si="0"/>
        <v>3.2725</v>
      </c>
    </row>
    <row r="33" spans="5:18" ht="28.8" x14ac:dyDescent="0.3">
      <c r="E33">
        <v>24</v>
      </c>
      <c r="F33" t="s">
        <v>382</v>
      </c>
      <c r="G33" s="93" t="s">
        <v>1043</v>
      </c>
      <c r="H33" s="77">
        <v>119000</v>
      </c>
      <c r="I33" s="80" t="s">
        <v>351</v>
      </c>
      <c r="J33" s="89">
        <v>0.5</v>
      </c>
      <c r="K33" s="89">
        <f>H33*J33</f>
        <v>59500</v>
      </c>
      <c r="L33" s="89">
        <v>0.6</v>
      </c>
      <c r="M33" s="89">
        <f>H33*L33</f>
        <v>71400</v>
      </c>
      <c r="N33" s="89">
        <v>0.46</v>
      </c>
      <c r="O33" s="89">
        <f>H33*N33</f>
        <v>54740</v>
      </c>
      <c r="P33" s="89">
        <v>0.54</v>
      </c>
      <c r="Q33" s="89">
        <f>H33*P33</f>
        <v>64260.000000000007</v>
      </c>
      <c r="R33" s="10">
        <f t="shared" si="0"/>
        <v>0.52500000000000002</v>
      </c>
    </row>
    <row r="34" spans="5:18" ht="28.8" x14ac:dyDescent="0.3">
      <c r="E34">
        <v>25</v>
      </c>
      <c r="F34" t="s">
        <v>372</v>
      </c>
      <c r="G34" s="93" t="s">
        <v>1044</v>
      </c>
      <c r="H34" s="77">
        <v>1641</v>
      </c>
      <c r="I34" s="80" t="s">
        <v>351</v>
      </c>
      <c r="J34" s="89">
        <v>1.1000000000000001</v>
      </c>
      <c r="K34" s="89">
        <f>H34*J34</f>
        <v>1805.1000000000001</v>
      </c>
      <c r="L34" s="89">
        <v>3.2</v>
      </c>
      <c r="M34" s="89">
        <f>H34*L34</f>
        <v>5251.2000000000007</v>
      </c>
      <c r="N34" s="89">
        <v>1.01</v>
      </c>
      <c r="O34" s="89">
        <f>H34*N34</f>
        <v>1657.41</v>
      </c>
      <c r="P34" s="89">
        <v>0.54</v>
      </c>
      <c r="Q34" s="89">
        <f>H34*P34</f>
        <v>886.1400000000001</v>
      </c>
      <c r="R34" s="10">
        <f t="shared" si="0"/>
        <v>1.4625000000000001</v>
      </c>
    </row>
    <row r="35" spans="5:18" x14ac:dyDescent="0.3">
      <c r="E35">
        <v>26</v>
      </c>
      <c r="F35" t="s">
        <v>585</v>
      </c>
      <c r="G35" s="93" t="s">
        <v>1045</v>
      </c>
      <c r="H35" s="77">
        <v>119000</v>
      </c>
      <c r="I35" s="80" t="s">
        <v>351</v>
      </c>
      <c r="J35" s="89">
        <v>1.5</v>
      </c>
      <c r="K35" s="89">
        <f>H35*J35</f>
        <v>178500</v>
      </c>
      <c r="L35" s="89">
        <v>0.6</v>
      </c>
      <c r="M35" s="89">
        <f>H35*L35</f>
        <v>71400</v>
      </c>
      <c r="N35" s="89">
        <v>1.52</v>
      </c>
      <c r="O35" s="89">
        <f>H35*N35</f>
        <v>180880</v>
      </c>
      <c r="P35" s="89">
        <v>1.06</v>
      </c>
      <c r="Q35" s="89">
        <f>H35*P35</f>
        <v>126140</v>
      </c>
      <c r="R35" s="10">
        <f t="shared" si="0"/>
        <v>1.17</v>
      </c>
    </row>
    <row r="36" spans="5:18" x14ac:dyDescent="0.3">
      <c r="E36">
        <v>27</v>
      </c>
      <c r="F36" t="s">
        <v>818</v>
      </c>
      <c r="G36" s="93" t="s">
        <v>1046</v>
      </c>
      <c r="H36" s="77">
        <v>1641</v>
      </c>
      <c r="I36" s="80" t="s">
        <v>351</v>
      </c>
      <c r="J36" s="89">
        <v>2.1</v>
      </c>
      <c r="K36" s="89">
        <f>H36*J36</f>
        <v>3446.1000000000004</v>
      </c>
      <c r="L36" s="89">
        <v>3.2</v>
      </c>
      <c r="M36" s="89">
        <f>H36*L36</f>
        <v>5251.2000000000007</v>
      </c>
      <c r="N36" s="89">
        <v>2.02</v>
      </c>
      <c r="O36" s="89">
        <f>H36*N36</f>
        <v>3314.82</v>
      </c>
      <c r="P36" s="89">
        <v>0.78</v>
      </c>
      <c r="Q36" s="89">
        <f>H36*P36</f>
        <v>1279.98</v>
      </c>
      <c r="R36" s="10">
        <f t="shared" si="0"/>
        <v>2.0249999999999999</v>
      </c>
    </row>
    <row r="37" spans="5:18" x14ac:dyDescent="0.3">
      <c r="E37">
        <v>28</v>
      </c>
      <c r="F37" t="s">
        <v>821</v>
      </c>
      <c r="G37" s="93" t="s">
        <v>1047</v>
      </c>
      <c r="H37" s="77">
        <v>600</v>
      </c>
      <c r="I37" s="80" t="s">
        <v>351</v>
      </c>
      <c r="J37" s="89">
        <v>3.1</v>
      </c>
      <c r="K37" s="89">
        <f>H37*J37</f>
        <v>1860</v>
      </c>
      <c r="L37" s="89">
        <v>11</v>
      </c>
      <c r="M37" s="89">
        <f>H37*L37</f>
        <v>6600</v>
      </c>
      <c r="N37" s="89">
        <v>3.03</v>
      </c>
      <c r="O37" s="89">
        <f>H37*N37</f>
        <v>1817.9999999999998</v>
      </c>
      <c r="P37" s="89">
        <v>3.6</v>
      </c>
      <c r="Q37" s="89">
        <f>H37*P37</f>
        <v>2160</v>
      </c>
      <c r="R37" s="10">
        <f t="shared" si="0"/>
        <v>5.1825000000000001</v>
      </c>
    </row>
    <row r="38" spans="5:18" x14ac:dyDescent="0.3">
      <c r="E38">
        <v>29</v>
      </c>
      <c r="F38" t="s">
        <v>977</v>
      </c>
      <c r="G38" s="93" t="s">
        <v>1048</v>
      </c>
      <c r="H38" s="80">
        <v>3345</v>
      </c>
      <c r="I38" s="80" t="s">
        <v>351</v>
      </c>
      <c r="J38" s="89">
        <v>2.1</v>
      </c>
      <c r="K38" s="89">
        <f>H38*J38</f>
        <v>7024.5</v>
      </c>
      <c r="L38" s="89">
        <v>0.6</v>
      </c>
      <c r="M38" s="89">
        <f>H38*L38</f>
        <v>2007</v>
      </c>
      <c r="N38" s="89">
        <v>2.02</v>
      </c>
      <c r="O38" s="89">
        <f>H38*N38</f>
        <v>6756.9</v>
      </c>
      <c r="P38" s="89">
        <v>0.6</v>
      </c>
      <c r="Q38" s="89">
        <f>H38*P38</f>
        <v>2007</v>
      </c>
      <c r="R38" s="10">
        <f t="shared" si="0"/>
        <v>1.33</v>
      </c>
    </row>
    <row r="39" spans="5:18" ht="28.8" x14ac:dyDescent="0.3">
      <c r="E39">
        <v>30</v>
      </c>
      <c r="F39" t="s">
        <v>978</v>
      </c>
      <c r="G39" s="93" t="s">
        <v>1049</v>
      </c>
      <c r="H39" s="77">
        <v>144000</v>
      </c>
      <c r="I39" s="80" t="s">
        <v>347</v>
      </c>
      <c r="J39" s="89">
        <v>15</v>
      </c>
      <c r="K39" s="89">
        <f>H39*J39</f>
        <v>2160000</v>
      </c>
      <c r="L39" s="89">
        <v>15.9</v>
      </c>
      <c r="M39" s="89">
        <f>H39*L39</f>
        <v>2289600</v>
      </c>
      <c r="N39" s="89">
        <v>14.75</v>
      </c>
      <c r="O39" s="89">
        <f>H39*N39</f>
        <v>2124000</v>
      </c>
      <c r="P39" s="89">
        <v>15.42</v>
      </c>
      <c r="Q39" s="89">
        <f>H39*P39</f>
        <v>2220480</v>
      </c>
      <c r="R39" s="10">
        <f t="shared" si="0"/>
        <v>15.2675</v>
      </c>
    </row>
    <row r="40" spans="5:18" x14ac:dyDescent="0.3">
      <c r="E40">
        <v>31</v>
      </c>
      <c r="F40" t="s">
        <v>367</v>
      </c>
      <c r="G40" s="93" t="s">
        <v>1050</v>
      </c>
      <c r="H40" s="77">
        <v>136</v>
      </c>
      <c r="I40" s="80" t="s">
        <v>310</v>
      </c>
      <c r="J40" s="89">
        <v>57.5</v>
      </c>
      <c r="K40" s="89">
        <f>H40*J40</f>
        <v>7820</v>
      </c>
      <c r="L40" s="89">
        <v>54</v>
      </c>
      <c r="M40" s="89">
        <f>H40*L40</f>
        <v>7344</v>
      </c>
      <c r="N40" s="89">
        <v>60.45</v>
      </c>
      <c r="O40" s="89">
        <f>H40*N40</f>
        <v>8221.2000000000007</v>
      </c>
      <c r="P40" s="89">
        <v>116.76</v>
      </c>
      <c r="Q40" s="89">
        <f>H40*P40</f>
        <v>15879.36</v>
      </c>
      <c r="R40" s="10">
        <f t="shared" si="0"/>
        <v>72.177499999999995</v>
      </c>
    </row>
    <row r="41" spans="5:18" ht="28.8" x14ac:dyDescent="0.3">
      <c r="E41">
        <v>32</v>
      </c>
      <c r="F41" t="s">
        <v>979</v>
      </c>
      <c r="G41" s="93" t="s">
        <v>1051</v>
      </c>
      <c r="H41" s="77">
        <v>16320</v>
      </c>
      <c r="I41" s="80" t="s">
        <v>310</v>
      </c>
      <c r="J41" s="89">
        <v>18.8</v>
      </c>
      <c r="K41" s="89">
        <f>H41*J41</f>
        <v>306816</v>
      </c>
      <c r="L41" s="89">
        <v>20.3</v>
      </c>
      <c r="M41" s="89">
        <f>H41*L41</f>
        <v>331296</v>
      </c>
      <c r="N41" s="89">
        <v>18.63</v>
      </c>
      <c r="O41" s="89">
        <f>H41*N41</f>
        <v>304041.59999999998</v>
      </c>
      <c r="P41" s="89">
        <v>14.01</v>
      </c>
      <c r="Q41" s="89">
        <f>H41*P41</f>
        <v>228643.19999999998</v>
      </c>
      <c r="R41" s="10">
        <f t="shared" si="0"/>
        <v>17.935000000000002</v>
      </c>
    </row>
    <row r="42" spans="5:18" ht="28.8" x14ac:dyDescent="0.3">
      <c r="E42">
        <v>33</v>
      </c>
      <c r="F42" t="s">
        <v>980</v>
      </c>
      <c r="G42" s="93" t="s">
        <v>1052</v>
      </c>
      <c r="H42" s="77">
        <v>7300</v>
      </c>
      <c r="I42" s="80" t="s">
        <v>310</v>
      </c>
      <c r="J42" s="89">
        <v>15.3</v>
      </c>
      <c r="K42" s="89">
        <f>H42*J42</f>
        <v>111690</v>
      </c>
      <c r="L42" s="89">
        <v>16.5</v>
      </c>
      <c r="M42" s="89">
        <f>H42*L42</f>
        <v>120450</v>
      </c>
      <c r="N42" s="89">
        <v>15.15</v>
      </c>
      <c r="O42" s="89">
        <f>H42*N42</f>
        <v>110595</v>
      </c>
      <c r="P42" s="89">
        <v>38.229999999999997</v>
      </c>
      <c r="Q42" s="89">
        <f>H42*P42</f>
        <v>279079</v>
      </c>
      <c r="R42" s="10">
        <f t="shared" si="0"/>
        <v>21.295000000000002</v>
      </c>
    </row>
    <row r="43" spans="5:18" x14ac:dyDescent="0.3">
      <c r="E43">
        <v>34</v>
      </c>
      <c r="F43" t="s">
        <v>981</v>
      </c>
      <c r="G43" s="93" t="s">
        <v>1053</v>
      </c>
      <c r="H43" s="77">
        <v>30</v>
      </c>
      <c r="I43" s="80" t="s">
        <v>327</v>
      </c>
      <c r="J43" s="89">
        <v>1225</v>
      </c>
      <c r="K43" s="89">
        <f>H43*J43</f>
        <v>36750</v>
      </c>
      <c r="L43" s="89">
        <v>1315</v>
      </c>
      <c r="M43" s="89">
        <f>H43*L43</f>
        <v>39450</v>
      </c>
      <c r="N43" s="89">
        <v>1210</v>
      </c>
      <c r="O43" s="89">
        <f>H43*N43</f>
        <v>36300</v>
      </c>
      <c r="P43" s="89">
        <v>3099.31</v>
      </c>
      <c r="Q43" s="89">
        <f>H43*P43</f>
        <v>92979.3</v>
      </c>
      <c r="R43" s="10">
        <f t="shared" si="0"/>
        <v>1712.3274999999999</v>
      </c>
    </row>
    <row r="44" spans="5:18" x14ac:dyDescent="0.3">
      <c r="E44">
        <v>35</v>
      </c>
      <c r="F44" t="s">
        <v>589</v>
      </c>
      <c r="G44" s="93" t="s">
        <v>1054</v>
      </c>
      <c r="H44" s="77">
        <v>1</v>
      </c>
      <c r="I44" s="80" t="s">
        <v>327</v>
      </c>
      <c r="J44" s="89">
        <v>6250</v>
      </c>
      <c r="K44" s="89">
        <f>H44*J44</f>
        <v>6250</v>
      </c>
      <c r="L44" s="89">
        <v>3600</v>
      </c>
      <c r="M44" s="89">
        <f>H44*L44</f>
        <v>3600</v>
      </c>
      <c r="N44" s="89">
        <v>5034.58</v>
      </c>
      <c r="O44" s="89">
        <f>H44*N44</f>
        <v>5034.58</v>
      </c>
      <c r="P44" s="89">
        <v>10000</v>
      </c>
      <c r="Q44" s="89">
        <f>H44*P44</f>
        <v>10000</v>
      </c>
      <c r="R44" s="10">
        <f t="shared" si="0"/>
        <v>6221.1450000000004</v>
      </c>
    </row>
    <row r="45" spans="5:18" x14ac:dyDescent="0.3">
      <c r="E45">
        <v>36</v>
      </c>
      <c r="F45" t="s">
        <v>373</v>
      </c>
      <c r="G45" s="93" t="s">
        <v>836</v>
      </c>
      <c r="H45" s="77">
        <v>57</v>
      </c>
      <c r="I45" s="80" t="s">
        <v>308</v>
      </c>
      <c r="J45" s="89">
        <v>1377</v>
      </c>
      <c r="K45" s="89">
        <f>H45*J45</f>
        <v>78489</v>
      </c>
      <c r="L45" s="89">
        <v>1480</v>
      </c>
      <c r="M45" s="89">
        <f>H45*L45</f>
        <v>84360</v>
      </c>
      <c r="N45" s="89">
        <v>2265.52</v>
      </c>
      <c r="O45" s="89">
        <f>H45*N45</f>
        <v>129134.64</v>
      </c>
      <c r="P45" s="89">
        <v>2520</v>
      </c>
      <c r="Q45" s="89">
        <f>H45*P45</f>
        <v>143640</v>
      </c>
      <c r="R45" s="10">
        <f t="shared" si="0"/>
        <v>1910.63</v>
      </c>
    </row>
    <row r="46" spans="5:18" x14ac:dyDescent="0.3">
      <c r="E46">
        <v>37</v>
      </c>
      <c r="F46" t="s">
        <v>375</v>
      </c>
      <c r="G46" s="93" t="s">
        <v>625</v>
      </c>
      <c r="H46" s="77">
        <v>4075</v>
      </c>
      <c r="I46" s="80" t="s">
        <v>347</v>
      </c>
      <c r="J46" s="89">
        <v>3.15</v>
      </c>
      <c r="K46" s="89">
        <f>H46*J46</f>
        <v>12836.25</v>
      </c>
      <c r="L46" s="89">
        <v>3.4</v>
      </c>
      <c r="M46" s="89">
        <f>H46*L46</f>
        <v>13855</v>
      </c>
      <c r="N46" s="89">
        <v>4.03</v>
      </c>
      <c r="O46" s="89">
        <f>H46*N46</f>
        <v>16422.25</v>
      </c>
      <c r="P46" s="89">
        <v>8.4</v>
      </c>
      <c r="Q46" s="89">
        <f>H46*P46</f>
        <v>34230</v>
      </c>
      <c r="R46" s="10">
        <f t="shared" si="0"/>
        <v>4.7450000000000001</v>
      </c>
    </row>
    <row r="47" spans="5:18" x14ac:dyDescent="0.3">
      <c r="E47">
        <v>38</v>
      </c>
      <c r="F47" t="s">
        <v>377</v>
      </c>
      <c r="G47" s="93" t="s">
        <v>1055</v>
      </c>
      <c r="H47" s="77">
        <v>35000</v>
      </c>
      <c r="I47" s="80" t="s">
        <v>348</v>
      </c>
      <c r="J47" s="89">
        <v>3.8</v>
      </c>
      <c r="K47" s="89">
        <f>H47*J47</f>
        <v>133000</v>
      </c>
      <c r="L47" s="89">
        <v>4.3</v>
      </c>
      <c r="M47" s="89">
        <f>H47*L47</f>
        <v>150500</v>
      </c>
      <c r="N47" s="89">
        <v>4.88</v>
      </c>
      <c r="O47" s="89">
        <f>H47*N47</f>
        <v>170800</v>
      </c>
      <c r="P47" s="89">
        <v>10.14</v>
      </c>
      <c r="Q47" s="89">
        <f>H47*P47</f>
        <v>354900</v>
      </c>
      <c r="R47" s="10">
        <f t="shared" si="0"/>
        <v>5.78</v>
      </c>
    </row>
    <row r="48" spans="5:18" x14ac:dyDescent="0.3">
      <c r="E48">
        <v>39</v>
      </c>
      <c r="F48" t="s">
        <v>682</v>
      </c>
      <c r="G48" s="93" t="s">
        <v>1056</v>
      </c>
      <c r="H48" s="77">
        <v>57</v>
      </c>
      <c r="I48" s="80" t="s">
        <v>308</v>
      </c>
      <c r="J48" s="89">
        <v>357</v>
      </c>
      <c r="K48" s="89">
        <f>H48*J48</f>
        <v>20349</v>
      </c>
      <c r="L48" s="89">
        <v>384</v>
      </c>
      <c r="M48" s="89">
        <f>H48*L48</f>
        <v>21888</v>
      </c>
      <c r="N48" s="89">
        <v>755.17</v>
      </c>
      <c r="O48" s="89">
        <f>H48*N48</f>
        <v>43044.689999999995</v>
      </c>
      <c r="P48" s="89">
        <v>1200</v>
      </c>
      <c r="Q48" s="89">
        <f>H48*P48</f>
        <v>68400</v>
      </c>
      <c r="R48" s="10">
        <f t="shared" si="0"/>
        <v>674.04250000000002</v>
      </c>
    </row>
    <row r="49" spans="5:18" ht="28.8" x14ac:dyDescent="0.3">
      <c r="E49">
        <v>40</v>
      </c>
      <c r="F49" t="s">
        <v>982</v>
      </c>
      <c r="G49" s="93" t="s">
        <v>1057</v>
      </c>
      <c r="H49" s="77">
        <v>1600</v>
      </c>
      <c r="I49" s="80" t="s">
        <v>310</v>
      </c>
      <c r="J49" s="89">
        <v>2.35</v>
      </c>
      <c r="K49" s="89">
        <f>H49*J49</f>
        <v>3760</v>
      </c>
      <c r="L49" s="89">
        <v>2.8</v>
      </c>
      <c r="M49" s="89">
        <f>H49*L49</f>
        <v>4480</v>
      </c>
      <c r="N49" s="89">
        <v>2.2799999999999998</v>
      </c>
      <c r="O49" s="89">
        <f>H49*N49</f>
        <v>3647.9999999999995</v>
      </c>
      <c r="P49" s="89">
        <v>15.5</v>
      </c>
      <c r="Q49" s="89">
        <f>H49*P49</f>
        <v>24800</v>
      </c>
      <c r="R49" s="10">
        <f t="shared" si="0"/>
        <v>5.7324999999999999</v>
      </c>
    </row>
    <row r="50" spans="5:18" ht="28.8" x14ac:dyDescent="0.3">
      <c r="E50">
        <v>41</v>
      </c>
      <c r="F50" t="s">
        <v>983</v>
      </c>
      <c r="G50" s="93" t="s">
        <v>1058</v>
      </c>
      <c r="H50" s="77">
        <v>15400</v>
      </c>
      <c r="I50" s="80" t="s">
        <v>310</v>
      </c>
      <c r="J50" s="89">
        <v>2.35</v>
      </c>
      <c r="K50" s="89">
        <f>H50*J50</f>
        <v>36190</v>
      </c>
      <c r="L50" s="89">
        <v>2.8</v>
      </c>
      <c r="M50" s="89">
        <f>H50*L50</f>
        <v>43120</v>
      </c>
      <c r="N50" s="89">
        <v>2.2799999999999998</v>
      </c>
      <c r="O50" s="89">
        <f>H50*N50</f>
        <v>35112</v>
      </c>
      <c r="P50" s="89">
        <v>15.5</v>
      </c>
      <c r="Q50" s="89">
        <f>H50*P50</f>
        <v>238700</v>
      </c>
      <c r="R50" s="10">
        <f t="shared" si="0"/>
        <v>5.7324999999999999</v>
      </c>
    </row>
    <row r="51" spans="5:18" x14ac:dyDescent="0.3">
      <c r="E51">
        <v>42</v>
      </c>
      <c r="F51" t="s">
        <v>984</v>
      </c>
      <c r="G51" s="93" t="s">
        <v>1059</v>
      </c>
      <c r="H51" s="77">
        <v>100</v>
      </c>
      <c r="I51" s="80" t="s">
        <v>310</v>
      </c>
      <c r="J51" s="89">
        <v>2.35</v>
      </c>
      <c r="K51" s="89">
        <f>H51*J51</f>
        <v>235</v>
      </c>
      <c r="L51" s="89">
        <v>2.8</v>
      </c>
      <c r="M51" s="89">
        <f>H51*L51</f>
        <v>280</v>
      </c>
      <c r="N51" s="89">
        <v>2.2799999999999998</v>
      </c>
      <c r="O51" s="89">
        <f>H51*N51</f>
        <v>227.99999999999997</v>
      </c>
      <c r="P51" s="89">
        <v>11.5</v>
      </c>
      <c r="Q51" s="89">
        <f>H51*P51</f>
        <v>1150</v>
      </c>
      <c r="R51" s="10">
        <f t="shared" si="0"/>
        <v>4.7324999999999999</v>
      </c>
    </row>
    <row r="52" spans="5:18" ht="28.8" x14ac:dyDescent="0.3">
      <c r="E52">
        <v>43</v>
      </c>
      <c r="F52" t="s">
        <v>985</v>
      </c>
      <c r="G52" s="93" t="s">
        <v>1061</v>
      </c>
      <c r="H52" s="77">
        <v>5500</v>
      </c>
      <c r="I52" s="80" t="s">
        <v>310</v>
      </c>
      <c r="J52" s="89">
        <v>1.8</v>
      </c>
      <c r="K52" s="89">
        <f>H52*J52</f>
        <v>9900</v>
      </c>
      <c r="L52" s="89">
        <v>2.1</v>
      </c>
      <c r="M52" s="89">
        <f>H52*L52</f>
        <v>11550</v>
      </c>
      <c r="N52" s="89">
        <v>1.69</v>
      </c>
      <c r="O52" s="89">
        <f>H52*N52</f>
        <v>9295</v>
      </c>
      <c r="P52" s="89">
        <v>1.9</v>
      </c>
      <c r="Q52" s="89">
        <f>H52*P52</f>
        <v>10450</v>
      </c>
      <c r="R52" s="10">
        <f t="shared" si="0"/>
        <v>1.8725000000000001</v>
      </c>
    </row>
    <row r="53" spans="5:18" ht="28.8" x14ac:dyDescent="0.3">
      <c r="E53">
        <v>44</v>
      </c>
      <c r="F53" t="s">
        <v>986</v>
      </c>
      <c r="G53" s="93" t="s">
        <v>1060</v>
      </c>
      <c r="H53" s="77">
        <v>22500</v>
      </c>
      <c r="I53" s="80" t="s">
        <v>310</v>
      </c>
      <c r="J53" s="89">
        <v>3.7</v>
      </c>
      <c r="K53" s="89">
        <f>H53*J53</f>
        <v>83250</v>
      </c>
      <c r="L53" s="89">
        <v>4.5</v>
      </c>
      <c r="M53" s="89">
        <f>H53*L53</f>
        <v>101250</v>
      </c>
      <c r="N53" s="89">
        <v>3.62</v>
      </c>
      <c r="O53" s="89">
        <f>H53*N53</f>
        <v>81450</v>
      </c>
      <c r="P53" s="89">
        <v>1.9</v>
      </c>
      <c r="Q53" s="89">
        <f>H53*P53</f>
        <v>42750</v>
      </c>
      <c r="R53" s="10">
        <f t="shared" si="0"/>
        <v>3.43</v>
      </c>
    </row>
    <row r="54" spans="5:18" ht="43.2" x14ac:dyDescent="0.3">
      <c r="E54">
        <v>45</v>
      </c>
      <c r="F54" t="s">
        <v>987</v>
      </c>
      <c r="G54" s="93" t="s">
        <v>1062</v>
      </c>
      <c r="H54" s="77">
        <v>17400</v>
      </c>
      <c r="I54" s="80" t="s">
        <v>310</v>
      </c>
      <c r="J54" s="89">
        <v>1.95</v>
      </c>
      <c r="K54" s="89">
        <f>H54*J54</f>
        <v>33930</v>
      </c>
      <c r="L54" s="89">
        <v>2.4</v>
      </c>
      <c r="M54" s="89">
        <f>H54*L54</f>
        <v>41760</v>
      </c>
      <c r="N54" s="89">
        <v>1.93</v>
      </c>
      <c r="O54" s="89">
        <f>H54*N54</f>
        <v>33582</v>
      </c>
      <c r="P54" s="89">
        <v>1.4</v>
      </c>
      <c r="Q54" s="89">
        <f>H54*P54</f>
        <v>24360</v>
      </c>
      <c r="R54" s="10">
        <f t="shared" si="0"/>
        <v>1.92</v>
      </c>
    </row>
    <row r="55" spans="5:18" ht="43.2" x14ac:dyDescent="0.3">
      <c r="E55">
        <v>46</v>
      </c>
      <c r="F55" t="s">
        <v>988</v>
      </c>
      <c r="G55" s="93" t="s">
        <v>1063</v>
      </c>
      <c r="H55" s="77">
        <v>100</v>
      </c>
      <c r="I55" s="80" t="s">
        <v>310</v>
      </c>
      <c r="J55" s="89">
        <v>4.7</v>
      </c>
      <c r="K55" s="89">
        <f>H55*J55</f>
        <v>470</v>
      </c>
      <c r="L55" s="89">
        <v>5.8</v>
      </c>
      <c r="M55" s="89">
        <f>H55*L55</f>
        <v>580</v>
      </c>
      <c r="N55" s="89">
        <v>4.71</v>
      </c>
      <c r="O55" s="89">
        <f>H55*N55</f>
        <v>471</v>
      </c>
      <c r="P55" s="89">
        <v>9</v>
      </c>
      <c r="Q55" s="89">
        <f>H55*P55</f>
        <v>900</v>
      </c>
      <c r="R55" s="10">
        <f t="shared" si="0"/>
        <v>6.0525000000000002</v>
      </c>
    </row>
    <row r="56" spans="5:18" x14ac:dyDescent="0.3">
      <c r="E56">
        <v>47</v>
      </c>
      <c r="F56" t="s">
        <v>353</v>
      </c>
      <c r="G56" s="93" t="s">
        <v>1064</v>
      </c>
      <c r="H56" s="77">
        <v>14</v>
      </c>
      <c r="I56" s="80" t="s">
        <v>327</v>
      </c>
      <c r="J56" s="89">
        <v>116</v>
      </c>
      <c r="K56" s="89">
        <f>H56*J56</f>
        <v>1624</v>
      </c>
      <c r="L56" s="89">
        <v>142</v>
      </c>
      <c r="M56" s="89">
        <f>H56*L56</f>
        <v>1988</v>
      </c>
      <c r="N56" s="89">
        <v>114.79</v>
      </c>
      <c r="O56" s="89">
        <f>H56*N56</f>
        <v>1607.0600000000002</v>
      </c>
      <c r="P56" s="89">
        <v>160</v>
      </c>
      <c r="Q56" s="89">
        <f>H56*P56</f>
        <v>2240</v>
      </c>
      <c r="R56" s="10">
        <f t="shared" si="0"/>
        <v>133.19749999999999</v>
      </c>
    </row>
    <row r="57" spans="5:18" x14ac:dyDescent="0.3">
      <c r="E57">
        <v>48</v>
      </c>
      <c r="F57" t="s">
        <v>354</v>
      </c>
      <c r="G57" s="93" t="s">
        <v>1065</v>
      </c>
      <c r="H57" s="77">
        <v>8</v>
      </c>
      <c r="I57" s="80" t="s">
        <v>327</v>
      </c>
      <c r="J57" s="89">
        <v>125</v>
      </c>
      <c r="K57" s="89">
        <f>H57*J57</f>
        <v>1000</v>
      </c>
      <c r="L57" s="89">
        <v>154</v>
      </c>
      <c r="M57" s="89">
        <f>H57*L57</f>
        <v>1232</v>
      </c>
      <c r="N57" s="89">
        <v>124.45</v>
      </c>
      <c r="O57" s="89">
        <f>H57*N57</f>
        <v>995.6</v>
      </c>
      <c r="P57" s="89">
        <v>160</v>
      </c>
      <c r="Q57" s="89">
        <f>H57*P57</f>
        <v>1280</v>
      </c>
      <c r="R57" s="10">
        <f t="shared" si="0"/>
        <v>140.86250000000001</v>
      </c>
    </row>
    <row r="58" spans="5:18" ht="43.2" x14ac:dyDescent="0.3">
      <c r="E58">
        <v>49</v>
      </c>
      <c r="F58" t="s">
        <v>989</v>
      </c>
      <c r="G58" s="93" t="s">
        <v>1066</v>
      </c>
      <c r="H58" s="77">
        <v>3</v>
      </c>
      <c r="I58" s="80" t="s">
        <v>311</v>
      </c>
      <c r="J58" s="89">
        <v>1470</v>
      </c>
      <c r="K58" s="89">
        <f>H58*J58</f>
        <v>4410</v>
      </c>
      <c r="L58" s="89">
        <v>1790</v>
      </c>
      <c r="M58" s="89">
        <f>H58*L58</f>
        <v>5370</v>
      </c>
      <c r="N58" s="89">
        <v>1449.93</v>
      </c>
      <c r="O58" s="89">
        <f>H58*N58</f>
        <v>4349.79</v>
      </c>
      <c r="P58" s="89">
        <v>10667</v>
      </c>
      <c r="Q58" s="89">
        <f>H58*P58</f>
        <v>32001</v>
      </c>
      <c r="R58" s="10">
        <f t="shared" si="0"/>
        <v>3844.2325000000001</v>
      </c>
    </row>
    <row r="59" spans="5:18" ht="28.8" x14ac:dyDescent="0.3">
      <c r="E59">
        <v>50</v>
      </c>
      <c r="F59" t="s">
        <v>389</v>
      </c>
      <c r="G59" s="93" t="s">
        <v>1067</v>
      </c>
      <c r="H59" s="77">
        <v>500</v>
      </c>
      <c r="I59" s="80" t="s">
        <v>310</v>
      </c>
      <c r="J59" s="89">
        <v>26.7</v>
      </c>
      <c r="K59" s="89">
        <f>H59*J59</f>
        <v>13350</v>
      </c>
      <c r="L59" s="89">
        <v>32.6</v>
      </c>
      <c r="M59" s="89">
        <f>H59*L59</f>
        <v>16300</v>
      </c>
      <c r="N59" s="89">
        <v>26.38</v>
      </c>
      <c r="O59" s="89">
        <f>H59*N59</f>
        <v>13190</v>
      </c>
      <c r="P59" s="89">
        <v>15.5</v>
      </c>
      <c r="Q59" s="89">
        <f>H59*P59</f>
        <v>7750</v>
      </c>
      <c r="R59" s="10">
        <f t="shared" si="0"/>
        <v>25.294999999999998</v>
      </c>
    </row>
    <row r="60" spans="5:18" ht="28.8" x14ac:dyDescent="0.3">
      <c r="E60">
        <v>51</v>
      </c>
      <c r="F60" t="s">
        <v>390</v>
      </c>
      <c r="G60" s="93" t="s">
        <v>1068</v>
      </c>
      <c r="H60" s="77">
        <v>500</v>
      </c>
      <c r="I60" s="80" t="s">
        <v>310</v>
      </c>
      <c r="J60" s="89">
        <v>36.299999999999997</v>
      </c>
      <c r="K60" s="89">
        <f>H60*J60</f>
        <v>18150</v>
      </c>
      <c r="L60" s="89">
        <v>44.3</v>
      </c>
      <c r="M60" s="89">
        <f>H60*L60</f>
        <v>22150</v>
      </c>
      <c r="N60" s="89">
        <v>35.840000000000003</v>
      </c>
      <c r="O60" s="89">
        <f>H60*N60</f>
        <v>17920</v>
      </c>
      <c r="P60" s="89">
        <v>45</v>
      </c>
      <c r="Q60" s="89">
        <f>H60*P60</f>
        <v>22500</v>
      </c>
      <c r="R60" s="10">
        <f t="shared" si="0"/>
        <v>40.36</v>
      </c>
    </row>
    <row r="61" spans="5:18" ht="43.2" x14ac:dyDescent="0.3">
      <c r="E61">
        <v>52</v>
      </c>
      <c r="F61" t="s">
        <v>438</v>
      </c>
      <c r="G61" s="93" t="s">
        <v>1069</v>
      </c>
      <c r="H61" s="77">
        <v>500</v>
      </c>
      <c r="I61" s="80" t="s">
        <v>310</v>
      </c>
      <c r="J61" s="89">
        <v>26.7</v>
      </c>
      <c r="K61" s="89">
        <f>H61*J61</f>
        <v>13350</v>
      </c>
      <c r="L61" s="89">
        <v>32.6</v>
      </c>
      <c r="M61" s="89">
        <f>H61*L61</f>
        <v>16300</v>
      </c>
      <c r="N61" s="89">
        <v>26.38</v>
      </c>
      <c r="O61" s="89">
        <f>H61*N61</f>
        <v>13190</v>
      </c>
      <c r="P61" s="89">
        <v>15.5</v>
      </c>
      <c r="Q61" s="89">
        <f>H61*P61</f>
        <v>7750</v>
      </c>
      <c r="R61" s="10">
        <f t="shared" si="0"/>
        <v>25.294999999999998</v>
      </c>
    </row>
    <row r="62" spans="5:18" x14ac:dyDescent="0.3">
      <c r="E62">
        <v>53</v>
      </c>
      <c r="F62" t="s">
        <v>990</v>
      </c>
      <c r="G62" s="93" t="s">
        <v>1070</v>
      </c>
      <c r="H62" s="77">
        <v>100</v>
      </c>
      <c r="I62" s="80" t="s">
        <v>310</v>
      </c>
      <c r="J62" s="89">
        <v>36.700000000000003</v>
      </c>
      <c r="K62" s="89">
        <f>H62*J62</f>
        <v>3670.0000000000005</v>
      </c>
      <c r="L62" s="89">
        <v>44.8</v>
      </c>
      <c r="M62" s="89">
        <f>H62*L62</f>
        <v>4480</v>
      </c>
      <c r="N62" s="89">
        <v>36.25</v>
      </c>
      <c r="O62" s="89">
        <f>H62*N62</f>
        <v>3625</v>
      </c>
      <c r="P62" s="89">
        <v>180</v>
      </c>
      <c r="Q62" s="89">
        <f>H62*P62</f>
        <v>18000</v>
      </c>
      <c r="R62" s="10">
        <f t="shared" si="0"/>
        <v>74.4375</v>
      </c>
    </row>
    <row r="63" spans="5:18" ht="43.2" x14ac:dyDescent="0.3">
      <c r="E63">
        <v>54</v>
      </c>
      <c r="F63" t="s">
        <v>991</v>
      </c>
      <c r="G63" s="93" t="s">
        <v>1071</v>
      </c>
      <c r="H63" s="77">
        <v>32</v>
      </c>
      <c r="I63" s="80" t="s">
        <v>327</v>
      </c>
      <c r="J63" s="89">
        <v>440</v>
      </c>
      <c r="K63" s="89">
        <f>H63*J63</f>
        <v>14080</v>
      </c>
      <c r="L63" s="89">
        <v>537.5</v>
      </c>
      <c r="M63" s="89">
        <f>H63*L63</f>
        <v>17200</v>
      </c>
      <c r="N63" s="89">
        <v>434.98</v>
      </c>
      <c r="O63" s="89">
        <f>H63*N63</f>
        <v>13919.36</v>
      </c>
      <c r="P63" s="89">
        <v>1272</v>
      </c>
      <c r="Q63" s="89">
        <f>H63*P63</f>
        <v>40704</v>
      </c>
      <c r="R63" s="10">
        <f t="shared" si="0"/>
        <v>671.12</v>
      </c>
    </row>
    <row r="64" spans="5:18" ht="57.6" x14ac:dyDescent="0.3">
      <c r="E64">
        <v>55</v>
      </c>
      <c r="F64" t="s">
        <v>992</v>
      </c>
      <c r="G64" s="93" t="s">
        <v>1072</v>
      </c>
      <c r="H64" s="77">
        <v>2</v>
      </c>
      <c r="I64" s="80" t="s">
        <v>311</v>
      </c>
      <c r="J64" s="89">
        <v>440</v>
      </c>
      <c r="K64" s="89">
        <f>H64*J64</f>
        <v>880</v>
      </c>
      <c r="L64" s="89">
        <v>537.5</v>
      </c>
      <c r="M64" s="89">
        <f>H64*L64</f>
        <v>1075</v>
      </c>
      <c r="N64" s="89">
        <v>434.98</v>
      </c>
      <c r="O64" s="89">
        <f>H64*N64</f>
        <v>869.96</v>
      </c>
      <c r="P64" s="89">
        <v>6660</v>
      </c>
      <c r="Q64" s="89">
        <f>H64*P64</f>
        <v>13320</v>
      </c>
      <c r="R64" s="10">
        <f t="shared" si="0"/>
        <v>2018.12</v>
      </c>
    </row>
    <row r="65" spans="5:18" ht="43.2" x14ac:dyDescent="0.3">
      <c r="E65">
        <v>56</v>
      </c>
      <c r="F65" t="s">
        <v>993</v>
      </c>
      <c r="G65" s="93" t="s">
        <v>1073</v>
      </c>
      <c r="H65" s="77">
        <v>5</v>
      </c>
      <c r="I65" s="80" t="s">
        <v>327</v>
      </c>
      <c r="J65" s="89">
        <v>440</v>
      </c>
      <c r="K65" s="89">
        <f>H65*J65</f>
        <v>2200</v>
      </c>
      <c r="L65" s="89">
        <v>537.5</v>
      </c>
      <c r="M65" s="89">
        <f>H65*L65</f>
        <v>2687.5</v>
      </c>
      <c r="N65" s="89">
        <v>434.98</v>
      </c>
      <c r="O65" s="89">
        <f>H65*N65</f>
        <v>2174.9</v>
      </c>
      <c r="P65" s="89">
        <v>2762</v>
      </c>
      <c r="Q65" s="89">
        <f>H65*P65</f>
        <v>13810</v>
      </c>
      <c r="R65" s="10">
        <f t="shared" si="0"/>
        <v>1043.6199999999999</v>
      </c>
    </row>
    <row r="66" spans="5:18" ht="43.2" x14ac:dyDescent="0.3">
      <c r="E66">
        <v>57</v>
      </c>
      <c r="F66" t="s">
        <v>994</v>
      </c>
      <c r="G66" s="93" t="s">
        <v>1074</v>
      </c>
      <c r="H66" s="77">
        <v>4</v>
      </c>
      <c r="I66" s="80" t="s">
        <v>327</v>
      </c>
      <c r="J66" s="89">
        <v>2100</v>
      </c>
      <c r="K66" s="89">
        <f>H66*J66</f>
        <v>8400</v>
      </c>
      <c r="L66" s="89">
        <v>2540</v>
      </c>
      <c r="M66" s="89">
        <f>H66*L66</f>
        <v>10160</v>
      </c>
      <c r="N66" s="89">
        <v>2054.0700000000002</v>
      </c>
      <c r="O66" s="89">
        <f>H66*N66</f>
        <v>8216.2800000000007</v>
      </c>
      <c r="P66" s="89">
        <v>2578</v>
      </c>
      <c r="Q66" s="89">
        <f>H66*P66</f>
        <v>10312</v>
      </c>
      <c r="R66" s="10">
        <f t="shared" si="0"/>
        <v>2318.0174999999999</v>
      </c>
    </row>
    <row r="67" spans="5:18" ht="43.2" x14ac:dyDescent="0.3">
      <c r="E67">
        <v>58</v>
      </c>
      <c r="F67" t="s">
        <v>995</v>
      </c>
      <c r="G67" s="93" t="s">
        <v>1075</v>
      </c>
      <c r="H67" s="77">
        <v>30</v>
      </c>
      <c r="I67" s="80" t="s">
        <v>327</v>
      </c>
      <c r="J67" s="89">
        <v>735</v>
      </c>
      <c r="K67" s="89">
        <f>H67*J67</f>
        <v>22050</v>
      </c>
      <c r="L67" s="89">
        <v>896</v>
      </c>
      <c r="M67" s="89">
        <f>H67*L67</f>
        <v>26880</v>
      </c>
      <c r="N67" s="89">
        <v>724.97</v>
      </c>
      <c r="O67" s="89">
        <f>H67*N67</f>
        <v>21749.100000000002</v>
      </c>
      <c r="P67" s="89">
        <v>1625</v>
      </c>
      <c r="Q67" s="89">
        <f>H67*P67</f>
        <v>48750</v>
      </c>
      <c r="R67" s="10">
        <f t="shared" si="0"/>
        <v>995.24250000000006</v>
      </c>
    </row>
    <row r="68" spans="5:18" ht="43.2" x14ac:dyDescent="0.3">
      <c r="E68">
        <v>59</v>
      </c>
      <c r="F68" t="s">
        <v>996</v>
      </c>
      <c r="G68" s="93" t="s">
        <v>1076</v>
      </c>
      <c r="H68" s="77">
        <v>14</v>
      </c>
      <c r="I68" s="80" t="s">
        <v>327</v>
      </c>
      <c r="J68" s="89">
        <v>940</v>
      </c>
      <c r="K68" s="89">
        <f>H68*J68</f>
        <v>13160</v>
      </c>
      <c r="L68" s="89">
        <v>1150</v>
      </c>
      <c r="M68" s="89">
        <f>H68*L68</f>
        <v>16100</v>
      </c>
      <c r="N68" s="89">
        <v>930.63</v>
      </c>
      <c r="O68" s="89">
        <f>H68*N68</f>
        <v>13028.82</v>
      </c>
      <c r="P68" s="89">
        <v>1680</v>
      </c>
      <c r="Q68" s="89">
        <f>H68*P68</f>
        <v>23520</v>
      </c>
      <c r="R68" s="10">
        <f t="shared" si="0"/>
        <v>1175.1575</v>
      </c>
    </row>
    <row r="69" spans="5:18" ht="43.2" x14ac:dyDescent="0.3">
      <c r="E69">
        <v>60</v>
      </c>
      <c r="F69" t="s">
        <v>997</v>
      </c>
      <c r="G69" s="93" t="s">
        <v>1077</v>
      </c>
      <c r="H69" s="77">
        <v>73</v>
      </c>
      <c r="I69" s="80" t="s">
        <v>327</v>
      </c>
      <c r="J69" s="89">
        <v>1450</v>
      </c>
      <c r="K69" s="89">
        <f>H69*J69</f>
        <v>105850</v>
      </c>
      <c r="L69" s="89">
        <v>1775</v>
      </c>
      <c r="M69" s="89">
        <f>H69*L69</f>
        <v>129575</v>
      </c>
      <c r="N69" s="89">
        <v>1435.81</v>
      </c>
      <c r="O69" s="89">
        <f>H69*N69</f>
        <v>104814.12999999999</v>
      </c>
      <c r="P69" s="89">
        <v>1450</v>
      </c>
      <c r="Q69" s="89">
        <f>H69*P69</f>
        <v>105850</v>
      </c>
      <c r="R69" s="10">
        <f t="shared" si="0"/>
        <v>1527.7024999999999</v>
      </c>
    </row>
    <row r="70" spans="5:18" ht="43.2" x14ac:dyDescent="0.3">
      <c r="E70">
        <v>61</v>
      </c>
      <c r="F70" t="s">
        <v>998</v>
      </c>
      <c r="G70" s="93" t="s">
        <v>1078</v>
      </c>
      <c r="H70" s="77">
        <v>16</v>
      </c>
      <c r="I70" s="80" t="s">
        <v>327</v>
      </c>
      <c r="J70" s="89">
        <v>1500</v>
      </c>
      <c r="K70" s="89">
        <f>H70*J70</f>
        <v>24000</v>
      </c>
      <c r="L70" s="89">
        <v>1830</v>
      </c>
      <c r="M70" s="89">
        <f>H70*L70</f>
        <v>29280</v>
      </c>
      <c r="N70" s="89">
        <v>1483</v>
      </c>
      <c r="O70" s="89">
        <f>H70*N70</f>
        <v>23728</v>
      </c>
      <c r="P70" s="89">
        <v>1475</v>
      </c>
      <c r="Q70" s="89">
        <f>H70*P70</f>
        <v>23600</v>
      </c>
      <c r="R70" s="10">
        <f t="shared" si="0"/>
        <v>1572</v>
      </c>
    </row>
    <row r="71" spans="5:18" ht="28.8" x14ac:dyDescent="0.3">
      <c r="E71">
        <v>62</v>
      </c>
      <c r="F71" t="s">
        <v>999</v>
      </c>
      <c r="G71" s="93" t="s">
        <v>1079</v>
      </c>
      <c r="H71" s="77">
        <v>2</v>
      </c>
      <c r="I71" s="80" t="s">
        <v>327</v>
      </c>
      <c r="J71" s="89">
        <v>12000</v>
      </c>
      <c r="K71" s="89">
        <f>H71*J71</f>
        <v>24000</v>
      </c>
      <c r="L71" s="89">
        <v>14730</v>
      </c>
      <c r="M71" s="89">
        <f>H71*L71</f>
        <v>29460</v>
      </c>
      <c r="N71" s="89">
        <v>11919.76</v>
      </c>
      <c r="O71" s="89">
        <f>H71*N71</f>
        <v>23839.52</v>
      </c>
      <c r="P71" s="89">
        <v>11500</v>
      </c>
      <c r="Q71" s="89">
        <f>H71*P71</f>
        <v>23000</v>
      </c>
      <c r="R71" s="10">
        <f t="shared" si="0"/>
        <v>12537.44</v>
      </c>
    </row>
    <row r="72" spans="5:18" ht="86.4" x14ac:dyDescent="0.3">
      <c r="E72">
        <v>63</v>
      </c>
      <c r="F72" t="s">
        <v>356</v>
      </c>
      <c r="G72" s="93" t="s">
        <v>1080</v>
      </c>
      <c r="H72" s="77">
        <v>5</v>
      </c>
      <c r="I72" s="80" t="s">
        <v>327</v>
      </c>
      <c r="J72" s="89">
        <v>7250</v>
      </c>
      <c r="K72" s="89">
        <f>H72*J72</f>
        <v>36250</v>
      </c>
      <c r="L72" s="89">
        <v>8850</v>
      </c>
      <c r="M72" s="89">
        <f>H72*L72</f>
        <v>44250</v>
      </c>
      <c r="N72" s="89">
        <v>7163.1</v>
      </c>
      <c r="O72" s="89">
        <f>H72*N72</f>
        <v>35815.5</v>
      </c>
      <c r="P72" s="89">
        <v>15745</v>
      </c>
      <c r="Q72" s="89">
        <f>H72*P72</f>
        <v>78725</v>
      </c>
      <c r="R72" s="10">
        <f t="shared" si="0"/>
        <v>9752.0249999999996</v>
      </c>
    </row>
    <row r="73" spans="5:18" ht="43.2" x14ac:dyDescent="0.3">
      <c r="E73">
        <v>64</v>
      </c>
      <c r="F73" t="s">
        <v>398</v>
      </c>
      <c r="G73" s="93" t="s">
        <v>1081</v>
      </c>
      <c r="H73" s="77">
        <v>6</v>
      </c>
      <c r="I73" s="80" t="s">
        <v>327</v>
      </c>
      <c r="J73" s="89">
        <v>6555</v>
      </c>
      <c r="K73" s="89">
        <v>39330</v>
      </c>
      <c r="L73" s="89">
        <v>8000</v>
      </c>
      <c r="M73" s="89">
        <f>H73*L73</f>
        <v>48000</v>
      </c>
      <c r="N73" s="89">
        <v>6465.84</v>
      </c>
      <c r="O73" s="89">
        <f>H73*N73</f>
        <v>38795.040000000001</v>
      </c>
      <c r="P73" s="89">
        <v>6700</v>
      </c>
      <c r="Q73" s="89">
        <f>H73*P73</f>
        <v>40200</v>
      </c>
      <c r="R73" s="10">
        <f t="shared" si="0"/>
        <v>6930.21</v>
      </c>
    </row>
    <row r="74" spans="5:18" ht="43.2" x14ac:dyDescent="0.3">
      <c r="E74">
        <v>65</v>
      </c>
      <c r="F74" t="s">
        <v>385</v>
      </c>
      <c r="G74" s="93" t="s">
        <v>1082</v>
      </c>
      <c r="H74" s="77">
        <v>1</v>
      </c>
      <c r="I74" s="80" t="s">
        <v>327</v>
      </c>
      <c r="J74" s="89">
        <v>4800</v>
      </c>
      <c r="K74" s="89">
        <f>H74*J74</f>
        <v>4800</v>
      </c>
      <c r="L74" s="89">
        <v>5860</v>
      </c>
      <c r="M74" s="89">
        <f>H74*L74</f>
        <v>5860</v>
      </c>
      <c r="N74" s="89">
        <v>4743.38</v>
      </c>
      <c r="O74" s="89">
        <f>H74*N74</f>
        <v>4743.38</v>
      </c>
      <c r="P74" s="89">
        <v>13000</v>
      </c>
      <c r="Q74" s="89">
        <f>H74*P74</f>
        <v>13000</v>
      </c>
      <c r="R74" s="10">
        <f t="shared" si="0"/>
        <v>7100.8450000000003</v>
      </c>
    </row>
    <row r="75" spans="5:18" ht="86.4" x14ac:dyDescent="0.3">
      <c r="E75">
        <v>66</v>
      </c>
      <c r="F75" t="s">
        <v>444</v>
      </c>
      <c r="G75" s="93" t="s">
        <v>1083</v>
      </c>
      <c r="H75" s="77">
        <v>5</v>
      </c>
      <c r="I75" s="80" t="s">
        <v>327</v>
      </c>
      <c r="J75" s="89">
        <v>5725</v>
      </c>
      <c r="K75" s="89">
        <f>H75*J75</f>
        <v>28625</v>
      </c>
      <c r="L75" s="89">
        <v>7000</v>
      </c>
      <c r="M75" s="89">
        <f>H75*L75</f>
        <v>35000</v>
      </c>
      <c r="N75" s="89">
        <v>5654.32</v>
      </c>
      <c r="O75" s="89">
        <f>H75*N75</f>
        <v>28271.599999999999</v>
      </c>
      <c r="P75" s="89">
        <v>15745</v>
      </c>
      <c r="Q75" s="89">
        <f>H75*P75</f>
        <v>78725</v>
      </c>
      <c r="R75" s="10">
        <f t="shared" ref="R75:R101" si="1">AVERAGE(J75,L75,N75,P75)</f>
        <v>8531.08</v>
      </c>
    </row>
    <row r="76" spans="5:18" ht="43.2" x14ac:dyDescent="0.3">
      <c r="E76">
        <v>67</v>
      </c>
      <c r="F76" t="s">
        <v>446</v>
      </c>
      <c r="G76" s="93" t="s">
        <v>1084</v>
      </c>
      <c r="H76" s="77">
        <v>2</v>
      </c>
      <c r="I76" s="80" t="s">
        <v>327</v>
      </c>
      <c r="J76" s="89">
        <v>3750</v>
      </c>
      <c r="K76" s="89">
        <f>H76*J76</f>
        <v>7500</v>
      </c>
      <c r="L76" s="89">
        <v>4570</v>
      </c>
      <c r="M76" s="89">
        <f>H76*L76</f>
        <v>9140</v>
      </c>
      <c r="N76" s="89">
        <v>3696.08</v>
      </c>
      <c r="O76" s="89">
        <f>H76*N76</f>
        <v>7392.16</v>
      </c>
      <c r="P76" s="89">
        <v>4500</v>
      </c>
      <c r="Q76" s="89">
        <f>H76*P76</f>
        <v>9000</v>
      </c>
      <c r="R76" s="10">
        <f t="shared" si="1"/>
        <v>4129.0200000000004</v>
      </c>
    </row>
    <row r="77" spans="5:18" x14ac:dyDescent="0.3">
      <c r="E77">
        <v>68</v>
      </c>
      <c r="F77" t="s">
        <v>1000</v>
      </c>
      <c r="G77" s="93" t="s">
        <v>1085</v>
      </c>
      <c r="H77" s="77">
        <v>1</v>
      </c>
      <c r="I77" s="80" t="s">
        <v>311</v>
      </c>
      <c r="J77" s="89">
        <v>4700</v>
      </c>
      <c r="K77" s="89">
        <f>H77*J77</f>
        <v>4700</v>
      </c>
      <c r="L77" s="89">
        <v>5730</v>
      </c>
      <c r="M77" s="89">
        <f>H77*L77</f>
        <v>5730</v>
      </c>
      <c r="N77" s="89">
        <v>4637.83</v>
      </c>
      <c r="O77" s="89">
        <f>H77*N77</f>
        <v>4637.83</v>
      </c>
      <c r="P77" s="89">
        <v>3288</v>
      </c>
      <c r="Q77" s="89">
        <f>H77*P77</f>
        <v>3288</v>
      </c>
      <c r="R77" s="10">
        <f t="shared" si="1"/>
        <v>4588.9575000000004</v>
      </c>
    </row>
    <row r="78" spans="5:18" ht="43.2" x14ac:dyDescent="0.3">
      <c r="E78">
        <v>69</v>
      </c>
      <c r="F78" t="s">
        <v>1001</v>
      </c>
      <c r="G78" s="93" t="s">
        <v>1086</v>
      </c>
      <c r="H78" s="77">
        <v>2</v>
      </c>
      <c r="I78" s="80" t="s">
        <v>327</v>
      </c>
      <c r="J78" s="89">
        <v>3672</v>
      </c>
      <c r="K78" s="89">
        <f>H78*J78</f>
        <v>7344</v>
      </c>
      <c r="L78" s="89">
        <v>4500</v>
      </c>
      <c r="M78" s="89">
        <f>H78*L78</f>
        <v>9000</v>
      </c>
      <c r="N78" s="89">
        <v>3624.83</v>
      </c>
      <c r="O78" s="89">
        <f>H78*N78</f>
        <v>7249.66</v>
      </c>
      <c r="P78" s="89">
        <v>3964</v>
      </c>
      <c r="Q78" s="89">
        <f>H78*P78</f>
        <v>7928</v>
      </c>
      <c r="R78" s="10">
        <f t="shared" si="1"/>
        <v>3940.2075</v>
      </c>
    </row>
    <row r="79" spans="5:18" ht="57.6" x14ac:dyDescent="0.3">
      <c r="E79">
        <v>70</v>
      </c>
      <c r="F79" t="s">
        <v>1002</v>
      </c>
      <c r="G79" s="93" t="s">
        <v>1087</v>
      </c>
      <c r="H79" s="77">
        <v>2</v>
      </c>
      <c r="I79" s="80" t="s">
        <v>327</v>
      </c>
      <c r="J79" s="89">
        <v>36600</v>
      </c>
      <c r="K79" s="89">
        <f>H79*J79</f>
        <v>73200</v>
      </c>
      <c r="L79" s="89">
        <v>44700</v>
      </c>
      <c r="M79" s="89">
        <f>H79*L79</f>
        <v>89400</v>
      </c>
      <c r="N79" s="89">
        <v>36156.39</v>
      </c>
      <c r="O79" s="89">
        <f>H79*N79</f>
        <v>72312.78</v>
      </c>
      <c r="P79" s="89">
        <v>65000</v>
      </c>
      <c r="Q79" s="89">
        <f>H79*P79</f>
        <v>130000</v>
      </c>
      <c r="R79" s="10">
        <f t="shared" si="1"/>
        <v>45614.097500000003</v>
      </c>
    </row>
    <row r="80" spans="5:18" x14ac:dyDescent="0.3">
      <c r="E80">
        <v>71</v>
      </c>
      <c r="F80" t="s">
        <v>1003</v>
      </c>
      <c r="G80" s="93" t="s">
        <v>1088</v>
      </c>
      <c r="H80" s="77">
        <v>1</v>
      </c>
      <c r="I80" s="80" t="s">
        <v>311</v>
      </c>
      <c r="J80" s="89">
        <v>4665</v>
      </c>
      <c r="K80" s="89">
        <f>H80*J80</f>
        <v>4665</v>
      </c>
      <c r="L80" s="89">
        <v>5700</v>
      </c>
      <c r="M80" s="89">
        <f>H80*L80</f>
        <v>5700</v>
      </c>
      <c r="N80" s="89">
        <v>4605.95</v>
      </c>
      <c r="O80" s="89">
        <f>H80*N80</f>
        <v>4605.95</v>
      </c>
      <c r="P80" s="89">
        <v>12000</v>
      </c>
      <c r="Q80" s="89">
        <f>H80*P80</f>
        <v>12000</v>
      </c>
      <c r="R80" s="10">
        <f t="shared" si="1"/>
        <v>6742.7375000000002</v>
      </c>
    </row>
    <row r="81" spans="5:18" x14ac:dyDescent="0.3">
      <c r="E81">
        <v>72</v>
      </c>
      <c r="F81" t="s">
        <v>1004</v>
      </c>
      <c r="G81" s="93" t="s">
        <v>1089</v>
      </c>
      <c r="H81" s="77">
        <v>3</v>
      </c>
      <c r="I81" s="80" t="s">
        <v>327</v>
      </c>
      <c r="J81" s="89">
        <v>1220</v>
      </c>
      <c r="K81" s="89">
        <f>H81*J81</f>
        <v>3660</v>
      </c>
      <c r="L81" s="89">
        <v>1500</v>
      </c>
      <c r="M81" s="89">
        <f>H81*L81</f>
        <v>4500</v>
      </c>
      <c r="N81" s="89">
        <v>1203.75</v>
      </c>
      <c r="O81" s="89">
        <f>H81*N81</f>
        <v>3611.25</v>
      </c>
      <c r="P81" s="89">
        <v>1050</v>
      </c>
      <c r="Q81" s="89">
        <f>H81*P81</f>
        <v>3150</v>
      </c>
      <c r="R81" s="10">
        <f t="shared" si="1"/>
        <v>1243.4375</v>
      </c>
    </row>
    <row r="82" spans="5:18" x14ac:dyDescent="0.3">
      <c r="E82">
        <v>73</v>
      </c>
      <c r="F82" t="s">
        <v>1005</v>
      </c>
      <c r="G82" s="93" t="s">
        <v>1090</v>
      </c>
      <c r="H82" s="77">
        <v>25</v>
      </c>
      <c r="I82" s="80" t="s">
        <v>310</v>
      </c>
      <c r="J82" s="89">
        <v>332.5</v>
      </c>
      <c r="K82" s="89">
        <f>H82*J82</f>
        <v>8312.5</v>
      </c>
      <c r="L82" s="89">
        <v>405</v>
      </c>
      <c r="M82" s="89">
        <f>H82*L82</f>
        <v>10125</v>
      </c>
      <c r="N82" s="89">
        <v>328.28</v>
      </c>
      <c r="O82" s="89">
        <f>H82*N82</f>
        <v>8207</v>
      </c>
      <c r="P82" s="89">
        <v>250</v>
      </c>
      <c r="Q82" s="89">
        <f>H82*P82</f>
        <v>6250</v>
      </c>
      <c r="R82" s="10">
        <f t="shared" si="1"/>
        <v>328.94499999999999</v>
      </c>
    </row>
    <row r="83" spans="5:18" x14ac:dyDescent="0.3">
      <c r="E83">
        <v>74</v>
      </c>
      <c r="F83" t="s">
        <v>1006</v>
      </c>
      <c r="G83" s="93" t="s">
        <v>1091</v>
      </c>
      <c r="H83" s="77">
        <v>35</v>
      </c>
      <c r="I83" s="80" t="s">
        <v>310</v>
      </c>
      <c r="J83" s="89">
        <v>281</v>
      </c>
      <c r="K83" s="89">
        <f>H83*J83</f>
        <v>9835</v>
      </c>
      <c r="L83" s="89">
        <v>343</v>
      </c>
      <c r="M83" s="89">
        <f>H83*L83</f>
        <v>12005</v>
      </c>
      <c r="N83" s="89">
        <v>277.70999999999998</v>
      </c>
      <c r="O83" s="89">
        <f>H83*N83</f>
        <v>9719.8499999999985</v>
      </c>
      <c r="P83" s="89">
        <v>190</v>
      </c>
      <c r="Q83" s="89">
        <f>H83*P83</f>
        <v>6650</v>
      </c>
      <c r="R83" s="10">
        <f t="shared" si="1"/>
        <v>272.92750000000001</v>
      </c>
    </row>
    <row r="84" spans="5:18" x14ac:dyDescent="0.3">
      <c r="E84">
        <v>75</v>
      </c>
      <c r="F84" t="s">
        <v>1007</v>
      </c>
      <c r="G84" s="93" t="s">
        <v>1092</v>
      </c>
      <c r="H84" s="77">
        <v>130</v>
      </c>
      <c r="I84" s="80" t="s">
        <v>310</v>
      </c>
      <c r="J84" s="89">
        <v>91.3</v>
      </c>
      <c r="K84" s="89">
        <f>H84*J84</f>
        <v>11869</v>
      </c>
      <c r="L84" s="89">
        <v>111</v>
      </c>
      <c r="M84" s="89">
        <f>H84*L84</f>
        <v>14430</v>
      </c>
      <c r="N84" s="89">
        <v>90.19</v>
      </c>
      <c r="O84" s="89">
        <f>H84*N84</f>
        <v>11724.699999999999</v>
      </c>
      <c r="P84" s="89">
        <v>90</v>
      </c>
      <c r="Q84" s="89">
        <f>H84*P84</f>
        <v>11700</v>
      </c>
      <c r="R84" s="10">
        <f t="shared" si="1"/>
        <v>95.622500000000002</v>
      </c>
    </row>
    <row r="85" spans="5:18" x14ac:dyDescent="0.3">
      <c r="E85">
        <v>76</v>
      </c>
      <c r="F85" t="s">
        <v>1008</v>
      </c>
      <c r="G85" s="93" t="s">
        <v>1093</v>
      </c>
      <c r="H85" s="77">
        <v>130</v>
      </c>
      <c r="I85" s="80" t="s">
        <v>310</v>
      </c>
      <c r="J85" s="89">
        <v>47</v>
      </c>
      <c r="K85" s="89">
        <f>H85*J85</f>
        <v>6110</v>
      </c>
      <c r="L85" s="89">
        <v>57.5</v>
      </c>
      <c r="M85" s="89">
        <f>H85*L85</f>
        <v>7475</v>
      </c>
      <c r="N85" s="89">
        <v>46.52</v>
      </c>
      <c r="O85" s="89">
        <f>H85*N85</f>
        <v>6047.6</v>
      </c>
      <c r="P85" s="89">
        <v>45</v>
      </c>
      <c r="Q85" s="89">
        <f>H85*P85</f>
        <v>5850</v>
      </c>
      <c r="R85" s="10">
        <f t="shared" si="1"/>
        <v>49.005000000000003</v>
      </c>
    </row>
    <row r="86" spans="5:18" x14ac:dyDescent="0.3">
      <c r="E86">
        <v>77</v>
      </c>
      <c r="F86" t="s">
        <v>1009</v>
      </c>
      <c r="G86" s="93" t="s">
        <v>1094</v>
      </c>
      <c r="H86" s="77">
        <v>110</v>
      </c>
      <c r="I86" s="80" t="s">
        <v>310</v>
      </c>
      <c r="J86" s="89">
        <v>62.5</v>
      </c>
      <c r="K86" s="89">
        <f>H86*J86</f>
        <v>6875</v>
      </c>
      <c r="L86" s="89">
        <v>76</v>
      </c>
      <c r="M86" s="89">
        <f>H86*L86</f>
        <v>8360</v>
      </c>
      <c r="N86" s="89">
        <v>61.78</v>
      </c>
      <c r="O86" s="89">
        <f>H86*N86</f>
        <v>6795.8</v>
      </c>
      <c r="P86" s="89">
        <v>67</v>
      </c>
      <c r="Q86" s="89">
        <f>H86*P86</f>
        <v>7370</v>
      </c>
      <c r="R86" s="10">
        <f t="shared" si="1"/>
        <v>66.819999999999993</v>
      </c>
    </row>
    <row r="87" spans="5:18" x14ac:dyDescent="0.3">
      <c r="E87">
        <v>78</v>
      </c>
      <c r="F87" t="s">
        <v>1010</v>
      </c>
      <c r="G87" s="93" t="s">
        <v>1095</v>
      </c>
      <c r="H87" s="77">
        <v>140</v>
      </c>
      <c r="I87" s="80" t="s">
        <v>310</v>
      </c>
      <c r="J87" s="89">
        <v>62.5</v>
      </c>
      <c r="K87" s="89">
        <f>H87*J87</f>
        <v>8750</v>
      </c>
      <c r="L87" s="89">
        <v>76</v>
      </c>
      <c r="M87" s="89">
        <f>H87*L87</f>
        <v>10640</v>
      </c>
      <c r="N87" s="89">
        <v>61.78</v>
      </c>
      <c r="O87" s="89">
        <f>H87*N87</f>
        <v>8649.2000000000007</v>
      </c>
      <c r="P87" s="89">
        <v>55</v>
      </c>
      <c r="Q87" s="89">
        <f>H87*P87</f>
        <v>7700</v>
      </c>
      <c r="R87" s="10">
        <f t="shared" si="1"/>
        <v>63.82</v>
      </c>
    </row>
    <row r="88" spans="5:18" x14ac:dyDescent="0.3">
      <c r="E88">
        <v>79</v>
      </c>
      <c r="F88" t="s">
        <v>1011</v>
      </c>
      <c r="G88" s="93" t="s">
        <v>1096</v>
      </c>
      <c r="H88" s="77">
        <v>110</v>
      </c>
      <c r="I88" s="80" t="s">
        <v>310</v>
      </c>
      <c r="J88" s="89">
        <v>30.1</v>
      </c>
      <c r="K88" s="89">
        <f>H88*J88</f>
        <v>3311</v>
      </c>
      <c r="L88" s="89">
        <v>36.799999999999997</v>
      </c>
      <c r="M88" s="89">
        <f>H88*L88</f>
        <v>4047.9999999999995</v>
      </c>
      <c r="N88" s="89">
        <v>29.77</v>
      </c>
      <c r="O88" s="89">
        <f>H88*N88</f>
        <v>3274.7</v>
      </c>
      <c r="P88" s="89">
        <v>41</v>
      </c>
      <c r="Q88" s="89">
        <f>H88*P88</f>
        <v>4510</v>
      </c>
      <c r="R88" s="10">
        <f t="shared" si="1"/>
        <v>34.417500000000004</v>
      </c>
    </row>
    <row r="89" spans="5:18" x14ac:dyDescent="0.3">
      <c r="E89">
        <v>80</v>
      </c>
      <c r="F89" t="s">
        <v>1012</v>
      </c>
      <c r="G89" s="93" t="s">
        <v>1097</v>
      </c>
      <c r="H89" s="77">
        <v>110</v>
      </c>
      <c r="I89" s="80" t="s">
        <v>310</v>
      </c>
      <c r="J89" s="89">
        <v>19.3</v>
      </c>
      <c r="K89" s="89">
        <f>H89*J89</f>
        <v>2123</v>
      </c>
      <c r="L89" s="89">
        <v>23.6</v>
      </c>
      <c r="M89" s="89">
        <f>H89*L89</f>
        <v>2596</v>
      </c>
      <c r="N89" s="89">
        <v>19.100000000000001</v>
      </c>
      <c r="O89" s="89">
        <f>H89*N89</f>
        <v>2101</v>
      </c>
      <c r="P89" s="89">
        <v>26.36</v>
      </c>
      <c r="Q89" s="89">
        <f>H89*P89</f>
        <v>2899.6</v>
      </c>
      <c r="R89" s="10">
        <f t="shared" si="1"/>
        <v>22.090000000000003</v>
      </c>
    </row>
    <row r="90" spans="5:18" ht="28.8" x14ac:dyDescent="0.3">
      <c r="E90">
        <v>81</v>
      </c>
      <c r="F90" t="s">
        <v>1013</v>
      </c>
      <c r="G90" s="93" t="s">
        <v>1098</v>
      </c>
      <c r="H90" s="77">
        <v>50</v>
      </c>
      <c r="I90" s="80" t="s">
        <v>310</v>
      </c>
      <c r="J90" s="89">
        <v>116.2</v>
      </c>
      <c r="K90" s="89">
        <f>H90*J90</f>
        <v>5810</v>
      </c>
      <c r="L90" s="89">
        <v>142</v>
      </c>
      <c r="M90" s="89">
        <f>H90*L90</f>
        <v>7100</v>
      </c>
      <c r="N90" s="89">
        <v>114.79</v>
      </c>
      <c r="O90" s="89">
        <f>H90*N90</f>
        <v>5739.5</v>
      </c>
      <c r="P90" s="89">
        <v>220</v>
      </c>
      <c r="Q90" s="89">
        <f>H90*P90</f>
        <v>11000</v>
      </c>
      <c r="R90" s="10">
        <f t="shared" si="1"/>
        <v>148.2475</v>
      </c>
    </row>
    <row r="91" spans="5:18" ht="28.8" x14ac:dyDescent="0.3">
      <c r="E91">
        <v>82</v>
      </c>
      <c r="F91" t="s">
        <v>1014</v>
      </c>
      <c r="G91" s="93" t="s">
        <v>1099</v>
      </c>
      <c r="H91" s="77">
        <v>35</v>
      </c>
      <c r="I91" s="80" t="s">
        <v>310</v>
      </c>
      <c r="J91" s="89">
        <v>61.2</v>
      </c>
      <c r="K91" s="89">
        <f>H91*J91</f>
        <v>2142</v>
      </c>
      <c r="L91" s="89">
        <v>75</v>
      </c>
      <c r="M91" s="89">
        <f>H91*L91</f>
        <v>2625</v>
      </c>
      <c r="N91" s="89">
        <v>60.41</v>
      </c>
      <c r="O91" s="89">
        <f>H91*N91</f>
        <v>2114.35</v>
      </c>
      <c r="P91" s="89">
        <v>120</v>
      </c>
      <c r="Q91" s="89">
        <f>H91*P91</f>
        <v>4200</v>
      </c>
      <c r="R91" s="10">
        <f t="shared" si="1"/>
        <v>79.152500000000003</v>
      </c>
    </row>
    <row r="92" spans="5:18" ht="28.8" x14ac:dyDescent="0.3">
      <c r="E92">
        <v>83</v>
      </c>
      <c r="F92" t="s">
        <v>1015</v>
      </c>
      <c r="G92" s="93" t="s">
        <v>1100</v>
      </c>
      <c r="H92" s="77">
        <v>50</v>
      </c>
      <c r="I92" s="80" t="s">
        <v>310</v>
      </c>
      <c r="J92" s="89">
        <v>61.2</v>
      </c>
      <c r="K92" s="89">
        <f>H92*J92</f>
        <v>3060</v>
      </c>
      <c r="L92" s="89">
        <v>75</v>
      </c>
      <c r="M92" s="89">
        <f>H92*L92</f>
        <v>3750</v>
      </c>
      <c r="N92" s="89">
        <v>60.41</v>
      </c>
      <c r="O92" s="89">
        <f>H92*N92</f>
        <v>3020.5</v>
      </c>
      <c r="P92" s="89">
        <v>120</v>
      </c>
      <c r="Q92" s="89">
        <f>H92*P92</f>
        <v>6000</v>
      </c>
      <c r="R92" s="10">
        <f t="shared" si="1"/>
        <v>79.152500000000003</v>
      </c>
    </row>
    <row r="93" spans="5:18" x14ac:dyDescent="0.3">
      <c r="E93">
        <v>84</v>
      </c>
      <c r="F93" t="s">
        <v>1016</v>
      </c>
      <c r="G93" s="93" t="s">
        <v>1101</v>
      </c>
      <c r="H93" s="77">
        <v>11</v>
      </c>
      <c r="I93" s="80" t="s">
        <v>327</v>
      </c>
      <c r="J93" s="89">
        <v>325</v>
      </c>
      <c r="K93" s="89">
        <f>H93*J93</f>
        <v>3575</v>
      </c>
      <c r="L93" s="89">
        <v>400</v>
      </c>
      <c r="M93" s="89">
        <f>H93*L93</f>
        <v>4400</v>
      </c>
      <c r="N93" s="89">
        <v>320.19</v>
      </c>
      <c r="O93" s="89">
        <f>H93*N93</f>
        <v>3522.09</v>
      </c>
      <c r="P93" s="89">
        <v>43.64</v>
      </c>
      <c r="Q93" s="89">
        <f>H93*P93</f>
        <v>480.04</v>
      </c>
      <c r="R93" s="10">
        <f t="shared" si="1"/>
        <v>272.20750000000004</v>
      </c>
    </row>
    <row r="94" spans="5:18" x14ac:dyDescent="0.3">
      <c r="E94">
        <v>85</v>
      </c>
      <c r="F94" t="s">
        <v>1017</v>
      </c>
      <c r="G94" s="93" t="s">
        <v>1102</v>
      </c>
      <c r="H94" s="77">
        <v>1</v>
      </c>
      <c r="I94" s="80" t="s">
        <v>311</v>
      </c>
      <c r="J94" s="89">
        <v>13000</v>
      </c>
      <c r="K94" s="89">
        <f>H94*J94</f>
        <v>13000</v>
      </c>
      <c r="L94" s="89">
        <v>15900</v>
      </c>
      <c r="M94" s="89">
        <f>H94*L94</f>
        <v>15900</v>
      </c>
      <c r="N94" s="89">
        <v>12837.95</v>
      </c>
      <c r="O94" s="89">
        <f>H94*N94</f>
        <v>12837.95</v>
      </c>
      <c r="P94" s="89">
        <v>7500</v>
      </c>
      <c r="Q94" s="89">
        <f>H94*P94</f>
        <v>7500</v>
      </c>
      <c r="R94" s="10">
        <f t="shared" si="1"/>
        <v>12309.487499999999</v>
      </c>
    </row>
    <row r="95" spans="5:18" ht="28.8" x14ac:dyDescent="0.3">
      <c r="E95">
        <v>86</v>
      </c>
      <c r="F95" t="s">
        <v>1018</v>
      </c>
      <c r="G95" s="93" t="s">
        <v>1103</v>
      </c>
      <c r="H95" s="77">
        <v>1</v>
      </c>
      <c r="I95" s="80" t="s">
        <v>311</v>
      </c>
      <c r="J95" s="89">
        <v>77200</v>
      </c>
      <c r="K95" s="89">
        <f>H95*J95</f>
        <v>77200</v>
      </c>
      <c r="L95" s="89">
        <v>94200</v>
      </c>
      <c r="M95" s="89">
        <f>H95*L95</f>
        <v>94200</v>
      </c>
      <c r="N95" s="89">
        <v>76230.84</v>
      </c>
      <c r="O95" s="89">
        <f>H95*N95</f>
        <v>76230.84</v>
      </c>
      <c r="P95" s="89">
        <v>72400</v>
      </c>
      <c r="Q95" s="89">
        <f>H95*P95</f>
        <v>72400</v>
      </c>
      <c r="R95" s="10">
        <f t="shared" si="1"/>
        <v>80007.709999999992</v>
      </c>
    </row>
    <row r="96" spans="5:18" ht="28.8" x14ac:dyDescent="0.3">
      <c r="E96">
        <v>87</v>
      </c>
      <c r="F96" t="s">
        <v>1019</v>
      </c>
      <c r="G96" s="93" t="s">
        <v>1104</v>
      </c>
      <c r="H96" s="77">
        <v>1</v>
      </c>
      <c r="I96" s="80" t="s">
        <v>311</v>
      </c>
      <c r="J96" s="89">
        <v>34576</v>
      </c>
      <c r="K96" s="89">
        <f>H96*J96</f>
        <v>34576</v>
      </c>
      <c r="L96" s="89">
        <v>42200</v>
      </c>
      <c r="M96" s="89">
        <f>H96*L96</f>
        <v>42200</v>
      </c>
      <c r="N96" s="89">
        <v>34131.96</v>
      </c>
      <c r="O96" s="89">
        <f>H96*N96</f>
        <v>34131.96</v>
      </c>
      <c r="P96" s="89">
        <v>21800</v>
      </c>
      <c r="Q96" s="89">
        <f>H96*P96</f>
        <v>21800</v>
      </c>
      <c r="R96" s="10">
        <f t="shared" si="1"/>
        <v>33176.99</v>
      </c>
    </row>
    <row r="97" spans="5:18" x14ac:dyDescent="0.3">
      <c r="E97">
        <v>88</v>
      </c>
      <c r="F97" t="s">
        <v>1020</v>
      </c>
      <c r="G97" s="93" t="s">
        <v>1105</v>
      </c>
      <c r="H97" s="77">
        <v>1</v>
      </c>
      <c r="I97" s="80" t="s">
        <v>311</v>
      </c>
      <c r="J97" s="89">
        <v>105500</v>
      </c>
      <c r="K97" s="89">
        <f>H97*J97</f>
        <v>105500</v>
      </c>
      <c r="L97" s="89">
        <v>128800</v>
      </c>
      <c r="M97" s="89">
        <f>H97*L97</f>
        <v>128800</v>
      </c>
      <c r="N97" s="89">
        <v>104208.51</v>
      </c>
      <c r="O97" s="89">
        <f>H97*N97</f>
        <v>104208.51</v>
      </c>
      <c r="P97" s="89">
        <v>52600</v>
      </c>
      <c r="Q97" s="89">
        <f>H97*P97</f>
        <v>52600</v>
      </c>
      <c r="R97" s="10">
        <f t="shared" si="1"/>
        <v>97777.127500000002</v>
      </c>
    </row>
    <row r="98" spans="5:18" x14ac:dyDescent="0.3">
      <c r="E98">
        <v>89</v>
      </c>
      <c r="F98" t="s">
        <v>1021</v>
      </c>
      <c r="G98" s="93" t="s">
        <v>1106</v>
      </c>
      <c r="H98" s="77">
        <v>1</v>
      </c>
      <c r="I98" s="80" t="s">
        <v>311</v>
      </c>
      <c r="J98" s="89">
        <v>3568</v>
      </c>
      <c r="K98" s="89">
        <f>H98*J98</f>
        <v>3568</v>
      </c>
      <c r="L98" s="89">
        <v>4350</v>
      </c>
      <c r="M98" s="89">
        <f>H98*L98</f>
        <v>4350</v>
      </c>
      <c r="N98" s="89">
        <v>3522.13</v>
      </c>
      <c r="O98" s="89">
        <f>H98*N98</f>
        <v>3522.13</v>
      </c>
      <c r="P98" s="89">
        <v>20600</v>
      </c>
      <c r="Q98" s="89">
        <f>H98*P98</f>
        <v>20600</v>
      </c>
      <c r="R98" s="10">
        <f t="shared" si="1"/>
        <v>8010.0325000000003</v>
      </c>
    </row>
    <row r="99" spans="5:18" x14ac:dyDescent="0.3">
      <c r="E99">
        <v>90</v>
      </c>
      <c r="F99" t="s">
        <v>1022</v>
      </c>
      <c r="G99" s="93" t="s">
        <v>1107</v>
      </c>
      <c r="H99" s="77">
        <v>1</v>
      </c>
      <c r="I99" s="80" t="s">
        <v>311</v>
      </c>
      <c r="J99" s="89">
        <v>186000</v>
      </c>
      <c r="K99" s="89">
        <f>H99*J99</f>
        <v>186000</v>
      </c>
      <c r="L99" s="89">
        <v>227000</v>
      </c>
      <c r="M99" s="89">
        <f>H99*L99</f>
        <v>227000</v>
      </c>
      <c r="N99" s="89">
        <v>183651.07</v>
      </c>
      <c r="O99" s="89">
        <f>H99*N99</f>
        <v>183651.07</v>
      </c>
      <c r="P99" s="89">
        <v>56000</v>
      </c>
      <c r="Q99" s="89">
        <f>H99*P99</f>
        <v>56000</v>
      </c>
      <c r="R99" s="10">
        <f t="shared" si="1"/>
        <v>163162.76750000002</v>
      </c>
    </row>
    <row r="100" spans="5:18" x14ac:dyDescent="0.3">
      <c r="E100">
        <v>91</v>
      </c>
      <c r="F100" t="s">
        <v>1023</v>
      </c>
      <c r="G100" s="93" t="s">
        <v>1108</v>
      </c>
      <c r="H100" s="77">
        <v>1</v>
      </c>
      <c r="I100" s="80" t="s">
        <v>311</v>
      </c>
      <c r="J100" s="89">
        <v>5500</v>
      </c>
      <c r="K100" s="89">
        <f>H100*J100</f>
        <v>5500</v>
      </c>
      <c r="L100" s="89">
        <v>8200</v>
      </c>
      <c r="M100" s="89">
        <f>H100*L100</f>
        <v>8200</v>
      </c>
      <c r="N100" s="89">
        <v>6645.53</v>
      </c>
      <c r="O100" s="89">
        <f>H100*N100</f>
        <v>6645.53</v>
      </c>
      <c r="P100" s="89">
        <v>24000</v>
      </c>
      <c r="Q100" s="89">
        <f>H100*P100</f>
        <v>24000</v>
      </c>
      <c r="R100" s="10">
        <f t="shared" si="1"/>
        <v>11086.3825</v>
      </c>
    </row>
    <row r="101" spans="5:18" x14ac:dyDescent="0.3">
      <c r="E101" t="s">
        <v>1109</v>
      </c>
      <c r="H101" s="77">
        <v>1</v>
      </c>
      <c r="I101" s="80" t="s">
        <v>311</v>
      </c>
      <c r="J101" s="89">
        <v>95500</v>
      </c>
      <c r="K101" s="89">
        <f>H101*J101</f>
        <v>95500</v>
      </c>
      <c r="L101" s="89">
        <v>73000</v>
      </c>
      <c r="M101" s="89">
        <f>H101*L101</f>
        <v>73000</v>
      </c>
      <c r="N101" s="89">
        <v>100000</v>
      </c>
      <c r="O101" s="89">
        <f>H101*N101</f>
        <v>100000</v>
      </c>
      <c r="P101" s="89">
        <v>12000</v>
      </c>
      <c r="Q101" s="89">
        <f>H101*P101</f>
        <v>12000</v>
      </c>
      <c r="R101" s="10">
        <f t="shared" si="1"/>
        <v>70125</v>
      </c>
    </row>
    <row r="102" spans="5:18" x14ac:dyDescent="0.3">
      <c r="O102" s="75"/>
    </row>
    <row r="103" spans="5:18" x14ac:dyDescent="0.3">
      <c r="I103" s="95" t="s">
        <v>1110</v>
      </c>
      <c r="J103" s="75"/>
      <c r="K103" s="75">
        <f>SUM(K10:K100)</f>
        <v>19627006.25</v>
      </c>
      <c r="M103" s="75">
        <f>SUM(M10:M100)</f>
        <v>20676273</v>
      </c>
      <c r="O103" s="75">
        <f>SUM(O10:O100)</f>
        <v>21085081.699999999</v>
      </c>
      <c r="Q103" s="75">
        <f>SUM(Q10:Q100)</f>
        <v>25890410.969999999</v>
      </c>
    </row>
    <row r="104" spans="5:18" x14ac:dyDescent="0.3">
      <c r="I104" s="95" t="s">
        <v>1111</v>
      </c>
      <c r="K104" s="75">
        <f>K103+K101</f>
        <v>19722506.25</v>
      </c>
      <c r="M104" s="75">
        <f>M103+M101</f>
        <v>20749273</v>
      </c>
      <c r="O104" s="75">
        <f>O103+O101</f>
        <v>21185081.699999999</v>
      </c>
      <c r="Q104" s="75">
        <f>Q103+Q101</f>
        <v>25902410.969999999</v>
      </c>
    </row>
  </sheetData>
  <mergeCells count="4">
    <mergeCell ref="P8:Q8"/>
    <mergeCell ref="J8:K8"/>
    <mergeCell ref="L8:M8"/>
    <mergeCell ref="N8:O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8FA66-1B18-4032-A73D-36938D8639C8}">
  <sheetPr codeName="Sheet1"/>
  <dimension ref="A1:O11"/>
  <sheetViews>
    <sheetView topLeftCell="B1" workbookViewId="0">
      <selection activeCell="H16" sqref="H16"/>
    </sheetView>
  </sheetViews>
  <sheetFormatPr defaultRowHeight="14.4" x14ac:dyDescent="0.3"/>
  <cols>
    <col min="2" max="2" width="14" customWidth="1"/>
    <col min="3" max="3" width="9.109375" customWidth="1"/>
    <col min="4" max="4" width="16" customWidth="1"/>
    <col min="5" max="5" width="11.109375" customWidth="1"/>
    <col min="6" max="6" width="11.109375" bestFit="1" customWidth="1"/>
    <col min="7" max="8" width="9.109375" style="2"/>
    <col min="9" max="14" width="14.33203125" customWidth="1"/>
    <col min="15" max="15" width="17" bestFit="1" customWidth="1"/>
  </cols>
  <sheetData>
    <row r="1" spans="1:15" ht="15.6" x14ac:dyDescent="0.3">
      <c r="A1" s="6" t="s">
        <v>324</v>
      </c>
      <c r="B1" t="s">
        <v>90</v>
      </c>
      <c r="D1" s="6" t="s">
        <v>321</v>
      </c>
      <c r="E1" t="str">
        <f>VLOOKUP($B$1,Data!$A$2:$E$80,2)</f>
        <v>Sumner</v>
      </c>
    </row>
    <row r="2" spans="1:15" ht="15.6" x14ac:dyDescent="0.3">
      <c r="A2" s="6" t="s">
        <v>323</v>
      </c>
      <c r="B2" t="str">
        <f>VLOOKUP($B$1,Data!$A$2:$E$80,3)</f>
        <v>Gallatin</v>
      </c>
      <c r="D2" s="6" t="s">
        <v>320</v>
      </c>
      <c r="E2" t="str">
        <f>VLOOKUP($B$1,Data!$A$2:$E$80,5)</f>
        <v>Middle</v>
      </c>
    </row>
    <row r="3" spans="1:15" ht="15.6" x14ac:dyDescent="0.3">
      <c r="A3" s="6" t="s">
        <v>322</v>
      </c>
      <c r="B3" t="str">
        <f>VLOOKUP($B$1,Data!$A$2:$E$80,4)</f>
        <v>Music City Executive</v>
      </c>
    </row>
    <row r="5" spans="1:15" ht="15.6" x14ac:dyDescent="0.3">
      <c r="A5" s="6" t="s">
        <v>319</v>
      </c>
      <c r="C5" t="str">
        <f>Index!D2</f>
        <v>Runway Rehabilitation</v>
      </c>
    </row>
    <row r="6" spans="1:15" ht="15.6" x14ac:dyDescent="0.3">
      <c r="A6" s="6" t="s">
        <v>325</v>
      </c>
      <c r="B6" t="str">
        <f>Index!E2</f>
        <v>51-555-0752-21</v>
      </c>
    </row>
    <row r="7" spans="1:15" ht="15.6" x14ac:dyDescent="0.3">
      <c r="A7" s="6" t="s">
        <v>318</v>
      </c>
      <c r="B7" s="7">
        <v>43697</v>
      </c>
    </row>
    <row r="9" spans="1:15" x14ac:dyDescent="0.3">
      <c r="E9" s="8" t="s">
        <v>304</v>
      </c>
      <c r="F9" s="8" t="s">
        <v>305</v>
      </c>
      <c r="G9" s="2" t="s">
        <v>306</v>
      </c>
      <c r="H9" s="2" t="s">
        <v>307</v>
      </c>
      <c r="I9" s="81" t="s">
        <v>312</v>
      </c>
      <c r="J9" s="81"/>
      <c r="K9" s="81" t="s">
        <v>315</v>
      </c>
      <c r="L9" s="81"/>
      <c r="M9" s="81" t="s">
        <v>316</v>
      </c>
      <c r="N9" s="81"/>
      <c r="O9" s="5" t="s">
        <v>317</v>
      </c>
    </row>
    <row r="10" spans="1:15" x14ac:dyDescent="0.3">
      <c r="I10" s="18" t="s">
        <v>313</v>
      </c>
      <c r="J10" s="18" t="s">
        <v>314</v>
      </c>
      <c r="K10" s="18" t="s">
        <v>313</v>
      </c>
      <c r="L10" s="18" t="s">
        <v>314</v>
      </c>
      <c r="M10" s="18" t="s">
        <v>313</v>
      </c>
      <c r="N10" s="18" t="s">
        <v>314</v>
      </c>
    </row>
    <row r="11" spans="1:15" x14ac:dyDescent="0.3">
      <c r="I11" s="9"/>
      <c r="J11" s="9">
        <f>I11*$H11</f>
        <v>0</v>
      </c>
      <c r="K11" s="9"/>
      <c r="L11" s="9">
        <f>K11*$H11</f>
        <v>0</v>
      </c>
      <c r="M11" s="9"/>
      <c r="N11" s="9">
        <f>M11*$H11</f>
        <v>0</v>
      </c>
      <c r="O11" s="20" t="e">
        <f>AVERAGE(I11,K11,M11)</f>
        <v>#DIV/0!</v>
      </c>
    </row>
  </sheetData>
  <mergeCells count="3">
    <mergeCell ref="I9:J9"/>
    <mergeCell ref="K9:L9"/>
    <mergeCell ref="M9:N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8F301-10C8-405D-B175-FF70D3565329}">
  <sheetPr codeName="Sheet3"/>
  <dimension ref="A1:E80"/>
  <sheetViews>
    <sheetView topLeftCell="A52" workbookViewId="0">
      <selection activeCell="I29" sqref="I29"/>
    </sheetView>
  </sheetViews>
  <sheetFormatPr defaultRowHeight="14.4" x14ac:dyDescent="0.3"/>
  <cols>
    <col min="1" max="1" width="13.44140625" bestFit="1" customWidth="1"/>
    <col min="2" max="2" width="14.33203125" bestFit="1" customWidth="1"/>
    <col min="3" max="3" width="29.33203125" customWidth="1"/>
    <col min="4" max="4" width="43.109375" customWidth="1"/>
  </cols>
  <sheetData>
    <row r="1" spans="1:5" s="2" customFormat="1" x14ac:dyDescent="0.3">
      <c r="A1" s="4" t="s">
        <v>0</v>
      </c>
      <c r="B1" s="4" t="s">
        <v>8</v>
      </c>
      <c r="C1" s="4" t="s">
        <v>4</v>
      </c>
      <c r="D1" s="4" t="s">
        <v>5</v>
      </c>
      <c r="E1" s="4" t="s">
        <v>9</v>
      </c>
    </row>
    <row r="2" spans="1:5" x14ac:dyDescent="0.3">
      <c r="A2" s="3" t="s">
        <v>10</v>
      </c>
      <c r="B2" t="s">
        <v>91</v>
      </c>
      <c r="C2" t="s">
        <v>92</v>
      </c>
      <c r="D2" t="s">
        <v>93</v>
      </c>
      <c r="E2" t="s">
        <v>87</v>
      </c>
    </row>
    <row r="3" spans="1:5" x14ac:dyDescent="0.3">
      <c r="A3" s="3" t="s">
        <v>12</v>
      </c>
      <c r="B3" t="s">
        <v>94</v>
      </c>
      <c r="C3" t="s">
        <v>95</v>
      </c>
      <c r="D3" t="s">
        <v>95</v>
      </c>
      <c r="E3" t="s">
        <v>88</v>
      </c>
    </row>
    <row r="4" spans="1:5" x14ac:dyDescent="0.3">
      <c r="A4" s="3" t="s">
        <v>1</v>
      </c>
      <c r="B4" t="s">
        <v>96</v>
      </c>
      <c r="C4" t="s">
        <v>2</v>
      </c>
      <c r="D4" t="s">
        <v>97</v>
      </c>
      <c r="E4" t="s">
        <v>88</v>
      </c>
    </row>
    <row r="5" spans="1:5" x14ac:dyDescent="0.3">
      <c r="A5" s="3" t="s">
        <v>13</v>
      </c>
      <c r="B5" t="s">
        <v>98</v>
      </c>
      <c r="C5" t="s">
        <v>99</v>
      </c>
      <c r="D5" t="s">
        <v>100</v>
      </c>
      <c r="E5" t="s">
        <v>89</v>
      </c>
    </row>
    <row r="6" spans="1:5" x14ac:dyDescent="0.3">
      <c r="A6" s="3" t="s">
        <v>14</v>
      </c>
      <c r="B6" t="s">
        <v>101</v>
      </c>
      <c r="C6" t="s">
        <v>102</v>
      </c>
      <c r="D6" t="s">
        <v>103</v>
      </c>
      <c r="E6" t="s">
        <v>87</v>
      </c>
    </row>
    <row r="7" spans="1:5" x14ac:dyDescent="0.3">
      <c r="A7" s="3" t="s">
        <v>15</v>
      </c>
      <c r="B7" t="s">
        <v>104</v>
      </c>
      <c r="C7" t="s">
        <v>105</v>
      </c>
      <c r="D7" t="s">
        <v>106</v>
      </c>
      <c r="E7" t="s">
        <v>89</v>
      </c>
    </row>
    <row r="8" spans="1:5" x14ac:dyDescent="0.3">
      <c r="A8" s="3" t="s">
        <v>16</v>
      </c>
      <c r="B8" t="s">
        <v>107</v>
      </c>
      <c r="C8" t="s">
        <v>108</v>
      </c>
      <c r="D8" t="s">
        <v>109</v>
      </c>
      <c r="E8" t="s">
        <v>87</v>
      </c>
    </row>
    <row r="9" spans="1:5" x14ac:dyDescent="0.3">
      <c r="A9" s="3" t="s">
        <v>17</v>
      </c>
      <c r="B9" t="s">
        <v>110</v>
      </c>
      <c r="C9" t="s">
        <v>111</v>
      </c>
      <c r="D9" t="s">
        <v>112</v>
      </c>
      <c r="E9" t="s">
        <v>88</v>
      </c>
    </row>
    <row r="10" spans="1:5" x14ac:dyDescent="0.3">
      <c r="A10" s="3" t="s">
        <v>18</v>
      </c>
      <c r="B10" t="s">
        <v>113</v>
      </c>
      <c r="C10" t="s">
        <v>114</v>
      </c>
      <c r="D10" t="s">
        <v>115</v>
      </c>
      <c r="E10" t="s">
        <v>88</v>
      </c>
    </row>
    <row r="11" spans="1:5" x14ac:dyDescent="0.3">
      <c r="A11" s="3" t="s">
        <v>19</v>
      </c>
      <c r="B11" t="s">
        <v>116</v>
      </c>
      <c r="C11" t="s">
        <v>117</v>
      </c>
      <c r="D11" t="s">
        <v>118</v>
      </c>
      <c r="E11" t="s">
        <v>87</v>
      </c>
    </row>
    <row r="12" spans="1:5" x14ac:dyDescent="0.3">
      <c r="A12" s="3" t="s">
        <v>20</v>
      </c>
      <c r="B12" t="s">
        <v>119</v>
      </c>
      <c r="C12" t="s">
        <v>120</v>
      </c>
      <c r="D12" t="s">
        <v>121</v>
      </c>
      <c r="E12" t="s">
        <v>87</v>
      </c>
    </row>
    <row r="13" spans="1:5" x14ac:dyDescent="0.3">
      <c r="A13" s="3" t="s">
        <v>21</v>
      </c>
      <c r="B13" t="s">
        <v>122</v>
      </c>
      <c r="C13" t="s">
        <v>123</v>
      </c>
      <c r="D13" t="s">
        <v>124</v>
      </c>
      <c r="E13" t="s">
        <v>88</v>
      </c>
    </row>
    <row r="14" spans="1:5" x14ac:dyDescent="0.3">
      <c r="A14" s="3" t="s">
        <v>22</v>
      </c>
      <c r="B14" t="s">
        <v>125</v>
      </c>
      <c r="C14" t="s">
        <v>126</v>
      </c>
      <c r="D14" t="s">
        <v>127</v>
      </c>
      <c r="E14" t="s">
        <v>87</v>
      </c>
    </row>
    <row r="15" spans="1:5" x14ac:dyDescent="0.3">
      <c r="A15" s="3" t="s">
        <v>23</v>
      </c>
      <c r="B15" t="s">
        <v>128</v>
      </c>
      <c r="C15" t="s">
        <v>129</v>
      </c>
      <c r="D15" t="s">
        <v>130</v>
      </c>
      <c r="E15" t="s">
        <v>87</v>
      </c>
    </row>
    <row r="16" spans="1:5" x14ac:dyDescent="0.3">
      <c r="A16" s="3" t="s">
        <v>24</v>
      </c>
      <c r="B16" t="s">
        <v>131</v>
      </c>
      <c r="C16" t="s">
        <v>132</v>
      </c>
      <c r="D16" t="s">
        <v>133</v>
      </c>
      <c r="E16" t="s">
        <v>89</v>
      </c>
    </row>
    <row r="17" spans="1:5" x14ac:dyDescent="0.3">
      <c r="A17" s="3" t="s">
        <v>25</v>
      </c>
      <c r="B17" t="s">
        <v>134</v>
      </c>
      <c r="C17" t="s">
        <v>135</v>
      </c>
      <c r="D17" t="s">
        <v>136</v>
      </c>
      <c r="E17" t="s">
        <v>88</v>
      </c>
    </row>
    <row r="18" spans="1:5" x14ac:dyDescent="0.3">
      <c r="A18" s="3" t="s">
        <v>26</v>
      </c>
      <c r="B18" t="s">
        <v>137</v>
      </c>
      <c r="C18" t="s">
        <v>138</v>
      </c>
      <c r="D18" t="s">
        <v>139</v>
      </c>
      <c r="E18" t="s">
        <v>87</v>
      </c>
    </row>
    <row r="19" spans="1:5" x14ac:dyDescent="0.3">
      <c r="A19" s="3" t="s">
        <v>27</v>
      </c>
      <c r="B19" t="s">
        <v>140</v>
      </c>
      <c r="C19" t="s">
        <v>141</v>
      </c>
      <c r="D19" t="s">
        <v>142</v>
      </c>
      <c r="E19" t="s">
        <v>87</v>
      </c>
    </row>
    <row r="20" spans="1:5" x14ac:dyDescent="0.3">
      <c r="A20" s="3" t="s">
        <v>28</v>
      </c>
      <c r="B20" t="s">
        <v>143</v>
      </c>
      <c r="C20" t="s">
        <v>144</v>
      </c>
      <c r="D20" t="s">
        <v>145</v>
      </c>
      <c r="E20" t="s">
        <v>89</v>
      </c>
    </row>
    <row r="21" spans="1:5" x14ac:dyDescent="0.3">
      <c r="A21" s="3" t="s">
        <v>29</v>
      </c>
      <c r="B21" t="s">
        <v>146</v>
      </c>
      <c r="C21" t="s">
        <v>147</v>
      </c>
      <c r="D21" t="s">
        <v>148</v>
      </c>
      <c r="E21" t="s">
        <v>88</v>
      </c>
    </row>
    <row r="22" spans="1:5" x14ac:dyDescent="0.3">
      <c r="A22" s="3" t="s">
        <v>30</v>
      </c>
      <c r="B22" t="s">
        <v>149</v>
      </c>
      <c r="C22" t="s">
        <v>150</v>
      </c>
      <c r="D22" t="s">
        <v>151</v>
      </c>
      <c r="E22" t="s">
        <v>87</v>
      </c>
    </row>
    <row r="23" spans="1:5" x14ac:dyDescent="0.3">
      <c r="A23" s="3" t="s">
        <v>31</v>
      </c>
      <c r="B23" t="s">
        <v>113</v>
      </c>
      <c r="C23" t="s">
        <v>104</v>
      </c>
      <c r="D23" t="s">
        <v>152</v>
      </c>
      <c r="E23" t="s">
        <v>88</v>
      </c>
    </row>
    <row r="24" spans="1:5" x14ac:dyDescent="0.3">
      <c r="A24" s="3" t="s">
        <v>32</v>
      </c>
      <c r="B24" t="s">
        <v>153</v>
      </c>
      <c r="C24" t="s">
        <v>154</v>
      </c>
      <c r="D24" t="s">
        <v>155</v>
      </c>
      <c r="E24" t="s">
        <v>88</v>
      </c>
    </row>
    <row r="25" spans="1:5" x14ac:dyDescent="0.3">
      <c r="A25" s="3" t="s">
        <v>33</v>
      </c>
      <c r="B25" t="s">
        <v>156</v>
      </c>
      <c r="C25" t="s">
        <v>157</v>
      </c>
      <c r="D25" t="s">
        <v>158</v>
      </c>
      <c r="E25" t="s">
        <v>87</v>
      </c>
    </row>
    <row r="26" spans="1:5" x14ac:dyDescent="0.3">
      <c r="A26" s="3" t="s">
        <v>34</v>
      </c>
      <c r="B26" t="s">
        <v>159</v>
      </c>
      <c r="C26" t="s">
        <v>160</v>
      </c>
      <c r="D26" t="s">
        <v>161</v>
      </c>
      <c r="E26" t="s">
        <v>87</v>
      </c>
    </row>
    <row r="27" spans="1:5" x14ac:dyDescent="0.3">
      <c r="A27" s="3" t="s">
        <v>35</v>
      </c>
      <c r="B27" t="s">
        <v>110</v>
      </c>
      <c r="C27" t="s">
        <v>111</v>
      </c>
      <c r="D27" t="s">
        <v>162</v>
      </c>
      <c r="E27" t="s">
        <v>88</v>
      </c>
    </row>
    <row r="28" spans="1:5" x14ac:dyDescent="0.3">
      <c r="A28" s="3" t="s">
        <v>36</v>
      </c>
      <c r="B28" t="s">
        <v>163</v>
      </c>
      <c r="C28" t="s">
        <v>164</v>
      </c>
      <c r="D28" t="s">
        <v>165</v>
      </c>
      <c r="E28" t="s">
        <v>87</v>
      </c>
    </row>
    <row r="29" spans="1:5" x14ac:dyDescent="0.3">
      <c r="A29" s="3" t="s">
        <v>37</v>
      </c>
      <c r="B29" t="s">
        <v>166</v>
      </c>
      <c r="C29" t="s">
        <v>167</v>
      </c>
      <c r="D29" t="s">
        <v>168</v>
      </c>
      <c r="E29" t="s">
        <v>88</v>
      </c>
    </row>
    <row r="30" spans="1:5" x14ac:dyDescent="0.3">
      <c r="A30" s="3" t="s">
        <v>38</v>
      </c>
      <c r="B30" t="s">
        <v>169</v>
      </c>
      <c r="C30" t="s">
        <v>170</v>
      </c>
      <c r="D30" t="s">
        <v>171</v>
      </c>
      <c r="E30" t="s">
        <v>88</v>
      </c>
    </row>
    <row r="31" spans="1:5" x14ac:dyDescent="0.3">
      <c r="A31" s="3" t="s">
        <v>39</v>
      </c>
      <c r="B31" t="s">
        <v>172</v>
      </c>
      <c r="C31" t="s">
        <v>173</v>
      </c>
      <c r="D31" t="s">
        <v>174</v>
      </c>
      <c r="E31" t="s">
        <v>89</v>
      </c>
    </row>
    <row r="32" spans="1:5" x14ac:dyDescent="0.3">
      <c r="A32" s="3" t="s">
        <v>40</v>
      </c>
      <c r="B32" t="s">
        <v>110</v>
      </c>
      <c r="C32" t="s">
        <v>175</v>
      </c>
      <c r="D32" t="s">
        <v>176</v>
      </c>
      <c r="E32" t="s">
        <v>88</v>
      </c>
    </row>
    <row r="33" spans="1:5" x14ac:dyDescent="0.3">
      <c r="A33" s="3" t="s">
        <v>41</v>
      </c>
      <c r="B33" t="s">
        <v>143</v>
      </c>
      <c r="C33" t="s">
        <v>177</v>
      </c>
      <c r="D33" t="s">
        <v>178</v>
      </c>
      <c r="E33" t="s">
        <v>89</v>
      </c>
    </row>
    <row r="34" spans="1:5" x14ac:dyDescent="0.3">
      <c r="A34" s="3" t="s">
        <v>42</v>
      </c>
      <c r="B34" t="s">
        <v>179</v>
      </c>
      <c r="C34" t="s">
        <v>180</v>
      </c>
      <c r="D34" t="s">
        <v>181</v>
      </c>
      <c r="E34" t="s">
        <v>87</v>
      </c>
    </row>
    <row r="35" spans="1:5" x14ac:dyDescent="0.3">
      <c r="A35" s="3" t="s">
        <v>43</v>
      </c>
      <c r="B35" t="s">
        <v>182</v>
      </c>
      <c r="C35" t="s">
        <v>183</v>
      </c>
      <c r="D35" t="s">
        <v>184</v>
      </c>
      <c r="E35" t="s">
        <v>88</v>
      </c>
    </row>
    <row r="36" spans="1:5" x14ac:dyDescent="0.3">
      <c r="A36" s="3" t="s">
        <v>44</v>
      </c>
      <c r="B36" t="s">
        <v>185</v>
      </c>
      <c r="C36" t="s">
        <v>186</v>
      </c>
      <c r="D36" t="s">
        <v>187</v>
      </c>
      <c r="E36" t="s">
        <v>87</v>
      </c>
    </row>
    <row r="37" spans="1:5" x14ac:dyDescent="0.3">
      <c r="A37" s="3" t="s">
        <v>45</v>
      </c>
      <c r="B37" t="s">
        <v>188</v>
      </c>
      <c r="C37" t="s">
        <v>189</v>
      </c>
      <c r="D37" t="s">
        <v>190</v>
      </c>
      <c r="E37" t="s">
        <v>88</v>
      </c>
    </row>
    <row r="38" spans="1:5" x14ac:dyDescent="0.3">
      <c r="A38" s="3" t="s">
        <v>46</v>
      </c>
      <c r="B38" t="s">
        <v>191</v>
      </c>
      <c r="C38" t="s">
        <v>192</v>
      </c>
      <c r="D38" t="s">
        <v>193</v>
      </c>
      <c r="E38" t="s">
        <v>87</v>
      </c>
    </row>
    <row r="39" spans="1:5" x14ac:dyDescent="0.3">
      <c r="A39" s="3" t="s">
        <v>47</v>
      </c>
      <c r="B39" t="s">
        <v>194</v>
      </c>
      <c r="C39" t="s">
        <v>195</v>
      </c>
      <c r="D39" t="s">
        <v>196</v>
      </c>
      <c r="E39" t="s">
        <v>89</v>
      </c>
    </row>
    <row r="40" spans="1:5" x14ac:dyDescent="0.3">
      <c r="A40" s="3" t="s">
        <v>48</v>
      </c>
      <c r="B40" t="s">
        <v>197</v>
      </c>
      <c r="C40" t="s">
        <v>198</v>
      </c>
      <c r="D40" t="s">
        <v>199</v>
      </c>
      <c r="E40" t="s">
        <v>88</v>
      </c>
    </row>
    <row r="41" spans="1:5" x14ac:dyDescent="0.3">
      <c r="A41" s="3" t="s">
        <v>49</v>
      </c>
      <c r="B41" t="s">
        <v>159</v>
      </c>
      <c r="C41" t="s">
        <v>160</v>
      </c>
      <c r="D41" t="s">
        <v>200</v>
      </c>
      <c r="E41" t="s">
        <v>87</v>
      </c>
    </row>
    <row r="42" spans="1:5" x14ac:dyDescent="0.3">
      <c r="A42" s="3" t="s">
        <v>50</v>
      </c>
      <c r="B42" t="s">
        <v>201</v>
      </c>
      <c r="C42" t="s">
        <v>202</v>
      </c>
      <c r="D42" t="s">
        <v>203</v>
      </c>
      <c r="E42" t="s">
        <v>87</v>
      </c>
    </row>
    <row r="43" spans="1:5" x14ac:dyDescent="0.3">
      <c r="A43" s="3" t="s">
        <v>51</v>
      </c>
      <c r="B43" t="s">
        <v>131</v>
      </c>
      <c r="C43" t="s">
        <v>204</v>
      </c>
      <c r="D43" t="s">
        <v>205</v>
      </c>
      <c r="E43" t="s">
        <v>89</v>
      </c>
    </row>
    <row r="44" spans="1:5" x14ac:dyDescent="0.3">
      <c r="A44" s="3" t="s">
        <v>52</v>
      </c>
      <c r="B44" t="s">
        <v>206</v>
      </c>
      <c r="C44" t="s">
        <v>206</v>
      </c>
      <c r="D44" t="s">
        <v>207</v>
      </c>
      <c r="E44" t="s">
        <v>87</v>
      </c>
    </row>
    <row r="45" spans="1:5" x14ac:dyDescent="0.3">
      <c r="A45" s="3" t="s">
        <v>53</v>
      </c>
      <c r="B45" t="s">
        <v>208</v>
      </c>
      <c r="C45" t="s">
        <v>209</v>
      </c>
      <c r="D45" t="s">
        <v>210</v>
      </c>
      <c r="E45" t="s">
        <v>89</v>
      </c>
    </row>
    <row r="46" spans="1:5" x14ac:dyDescent="0.3">
      <c r="A46" s="3" t="s">
        <v>54</v>
      </c>
      <c r="B46" t="s">
        <v>211</v>
      </c>
      <c r="C46" t="s">
        <v>212</v>
      </c>
      <c r="D46" t="s">
        <v>213</v>
      </c>
      <c r="E46" t="s">
        <v>89</v>
      </c>
    </row>
    <row r="47" spans="1:5" x14ac:dyDescent="0.3">
      <c r="A47" s="3" t="s">
        <v>55</v>
      </c>
      <c r="B47" t="s">
        <v>214</v>
      </c>
      <c r="C47" t="s">
        <v>215</v>
      </c>
      <c r="D47" t="s">
        <v>216</v>
      </c>
      <c r="E47" t="s">
        <v>87</v>
      </c>
    </row>
    <row r="48" spans="1:5" x14ac:dyDescent="0.3">
      <c r="A48" s="3" t="s">
        <v>56</v>
      </c>
      <c r="B48" t="s">
        <v>217</v>
      </c>
      <c r="C48" t="s">
        <v>218</v>
      </c>
      <c r="D48" t="s">
        <v>219</v>
      </c>
      <c r="E48" t="s">
        <v>87</v>
      </c>
    </row>
    <row r="49" spans="1:5" x14ac:dyDescent="0.3">
      <c r="A49" s="3" t="s">
        <v>57</v>
      </c>
      <c r="B49" t="s">
        <v>220</v>
      </c>
      <c r="C49" t="s">
        <v>221</v>
      </c>
      <c r="D49" t="s">
        <v>222</v>
      </c>
      <c r="E49" t="s">
        <v>89</v>
      </c>
    </row>
    <row r="50" spans="1:5" x14ac:dyDescent="0.3">
      <c r="A50" s="3" t="s">
        <v>58</v>
      </c>
      <c r="B50" t="s">
        <v>223</v>
      </c>
      <c r="C50" t="s">
        <v>224</v>
      </c>
      <c r="D50" t="s">
        <v>225</v>
      </c>
      <c r="E50" t="s">
        <v>89</v>
      </c>
    </row>
    <row r="51" spans="1:5" x14ac:dyDescent="0.3">
      <c r="A51" s="3" t="s">
        <v>59</v>
      </c>
      <c r="B51" t="s">
        <v>226</v>
      </c>
      <c r="C51" t="s">
        <v>227</v>
      </c>
      <c r="D51" t="s">
        <v>228</v>
      </c>
      <c r="E51" t="s">
        <v>87</v>
      </c>
    </row>
    <row r="52" spans="1:5" x14ac:dyDescent="0.3">
      <c r="A52" s="3" t="s">
        <v>60</v>
      </c>
      <c r="B52" t="s">
        <v>229</v>
      </c>
      <c r="C52" t="s">
        <v>230</v>
      </c>
      <c r="D52" t="s">
        <v>231</v>
      </c>
      <c r="E52" t="s">
        <v>87</v>
      </c>
    </row>
    <row r="53" spans="1:5" x14ac:dyDescent="0.3">
      <c r="A53" s="3" t="s">
        <v>61</v>
      </c>
      <c r="B53" t="s">
        <v>232</v>
      </c>
      <c r="C53" t="s">
        <v>233</v>
      </c>
      <c r="D53" t="s">
        <v>234</v>
      </c>
      <c r="E53" t="s">
        <v>87</v>
      </c>
    </row>
    <row r="54" spans="1:5" x14ac:dyDescent="0.3">
      <c r="A54" s="3" t="s">
        <v>62</v>
      </c>
      <c r="B54" t="s">
        <v>235</v>
      </c>
      <c r="C54" t="s">
        <v>236</v>
      </c>
      <c r="D54" t="s">
        <v>237</v>
      </c>
      <c r="E54" t="s">
        <v>87</v>
      </c>
    </row>
    <row r="55" spans="1:5" x14ac:dyDescent="0.3">
      <c r="A55" s="3" t="s">
        <v>11</v>
      </c>
      <c r="B55" t="s">
        <v>131</v>
      </c>
      <c r="C55" t="s">
        <v>204</v>
      </c>
      <c r="D55" t="s">
        <v>238</v>
      </c>
      <c r="E55" t="s">
        <v>89</v>
      </c>
    </row>
    <row r="56" spans="1:5" x14ac:dyDescent="0.3">
      <c r="A56" s="3" t="s">
        <v>63</v>
      </c>
      <c r="B56" t="s">
        <v>239</v>
      </c>
      <c r="C56" t="s">
        <v>116</v>
      </c>
      <c r="D56" t="s">
        <v>384</v>
      </c>
      <c r="E56" t="s">
        <v>89</v>
      </c>
    </row>
    <row r="57" spans="1:5" x14ac:dyDescent="0.3">
      <c r="A57" s="3" t="s">
        <v>64</v>
      </c>
      <c r="B57" t="s">
        <v>240</v>
      </c>
      <c r="C57" t="s">
        <v>241</v>
      </c>
      <c r="D57" t="s">
        <v>242</v>
      </c>
      <c r="E57" t="s">
        <v>88</v>
      </c>
    </row>
    <row r="58" spans="1:5" x14ac:dyDescent="0.3">
      <c r="A58" s="3" t="s">
        <v>65</v>
      </c>
      <c r="B58" t="s">
        <v>243</v>
      </c>
      <c r="C58" t="s">
        <v>244</v>
      </c>
      <c r="D58" t="s">
        <v>245</v>
      </c>
      <c r="E58" t="s">
        <v>88</v>
      </c>
    </row>
    <row r="59" spans="1:5" x14ac:dyDescent="0.3">
      <c r="A59" s="3" t="s">
        <v>66</v>
      </c>
      <c r="B59" t="s">
        <v>246</v>
      </c>
      <c r="C59" t="s">
        <v>247</v>
      </c>
      <c r="D59" t="s">
        <v>248</v>
      </c>
      <c r="E59" t="s">
        <v>88</v>
      </c>
    </row>
    <row r="60" spans="1:5" x14ac:dyDescent="0.3">
      <c r="A60" s="3" t="s">
        <v>67</v>
      </c>
      <c r="B60" t="s">
        <v>235</v>
      </c>
      <c r="C60" t="s">
        <v>249</v>
      </c>
      <c r="D60" t="s">
        <v>250</v>
      </c>
      <c r="E60" t="s">
        <v>87</v>
      </c>
    </row>
    <row r="61" spans="1:5" x14ac:dyDescent="0.3">
      <c r="A61" s="3" t="s">
        <v>68</v>
      </c>
      <c r="B61" t="s">
        <v>251</v>
      </c>
      <c r="C61" t="s">
        <v>252</v>
      </c>
      <c r="D61" t="s">
        <v>253</v>
      </c>
      <c r="E61" t="s">
        <v>87</v>
      </c>
    </row>
    <row r="62" spans="1:5" x14ac:dyDescent="0.3">
      <c r="A62" s="3" t="s">
        <v>69</v>
      </c>
      <c r="B62" t="s">
        <v>131</v>
      </c>
      <c r="C62" t="s">
        <v>132</v>
      </c>
      <c r="D62" t="s">
        <v>254</v>
      </c>
      <c r="E62" t="s">
        <v>89</v>
      </c>
    </row>
    <row r="63" spans="1:5" x14ac:dyDescent="0.3">
      <c r="A63" s="3" t="s">
        <v>70</v>
      </c>
      <c r="B63" t="s">
        <v>255</v>
      </c>
      <c r="C63" t="s">
        <v>256</v>
      </c>
      <c r="D63" t="s">
        <v>257</v>
      </c>
      <c r="E63" t="s">
        <v>89</v>
      </c>
    </row>
    <row r="64" spans="1:5" x14ac:dyDescent="0.3">
      <c r="A64" s="3" t="s">
        <v>71</v>
      </c>
      <c r="B64" t="s">
        <v>258</v>
      </c>
      <c r="C64" t="s">
        <v>259</v>
      </c>
      <c r="D64" t="s">
        <v>260</v>
      </c>
      <c r="E64" t="s">
        <v>89</v>
      </c>
    </row>
    <row r="65" spans="1:5" x14ac:dyDescent="0.3">
      <c r="A65" s="3" t="s">
        <v>72</v>
      </c>
      <c r="B65" t="s">
        <v>261</v>
      </c>
      <c r="C65" t="s">
        <v>262</v>
      </c>
      <c r="D65" t="s">
        <v>263</v>
      </c>
      <c r="E65" t="s">
        <v>88</v>
      </c>
    </row>
    <row r="66" spans="1:5" x14ac:dyDescent="0.3">
      <c r="A66" s="3" t="s">
        <v>73</v>
      </c>
      <c r="B66" t="s">
        <v>264</v>
      </c>
      <c r="C66" t="s">
        <v>265</v>
      </c>
      <c r="D66" t="s">
        <v>266</v>
      </c>
      <c r="E66" t="s">
        <v>87</v>
      </c>
    </row>
    <row r="67" spans="1:5" x14ac:dyDescent="0.3">
      <c r="A67" s="3" t="s">
        <v>74</v>
      </c>
      <c r="B67" t="s">
        <v>267</v>
      </c>
      <c r="C67" t="s">
        <v>268</v>
      </c>
      <c r="D67" t="s">
        <v>269</v>
      </c>
      <c r="E67" t="s">
        <v>88</v>
      </c>
    </row>
    <row r="68" spans="1:5" x14ac:dyDescent="0.3">
      <c r="A68" s="3" t="s">
        <v>75</v>
      </c>
      <c r="B68" t="s">
        <v>270</v>
      </c>
      <c r="C68" t="s">
        <v>271</v>
      </c>
      <c r="D68" t="s">
        <v>272</v>
      </c>
      <c r="E68" t="s">
        <v>88</v>
      </c>
    </row>
    <row r="69" spans="1:5" x14ac:dyDescent="0.3">
      <c r="A69" s="3" t="s">
        <v>76</v>
      </c>
      <c r="B69" t="s">
        <v>273</v>
      </c>
      <c r="C69" t="s">
        <v>274</v>
      </c>
      <c r="D69" t="s">
        <v>275</v>
      </c>
      <c r="E69" t="s">
        <v>88</v>
      </c>
    </row>
    <row r="70" spans="1:5" x14ac:dyDescent="0.3">
      <c r="A70" s="3" t="s">
        <v>77</v>
      </c>
      <c r="B70" t="s">
        <v>276</v>
      </c>
      <c r="C70" t="s">
        <v>277</v>
      </c>
      <c r="D70" t="s">
        <v>278</v>
      </c>
      <c r="E70" t="s">
        <v>89</v>
      </c>
    </row>
    <row r="71" spans="1:5" x14ac:dyDescent="0.3">
      <c r="A71" s="3" t="s">
        <v>78</v>
      </c>
      <c r="B71" t="s">
        <v>279</v>
      </c>
      <c r="C71" t="s">
        <v>280</v>
      </c>
      <c r="D71" t="s">
        <v>281</v>
      </c>
      <c r="E71" t="s">
        <v>87</v>
      </c>
    </row>
    <row r="72" spans="1:5" x14ac:dyDescent="0.3">
      <c r="A72" s="3" t="s">
        <v>79</v>
      </c>
      <c r="B72" t="s">
        <v>140</v>
      </c>
      <c r="C72" t="s">
        <v>282</v>
      </c>
      <c r="D72" t="s">
        <v>283</v>
      </c>
      <c r="E72" t="s">
        <v>87</v>
      </c>
    </row>
    <row r="73" spans="1:5" x14ac:dyDescent="0.3">
      <c r="A73" s="3" t="s">
        <v>80</v>
      </c>
      <c r="B73" t="s">
        <v>284</v>
      </c>
      <c r="C73" t="s">
        <v>285</v>
      </c>
      <c r="D73" t="s">
        <v>286</v>
      </c>
      <c r="E73" t="s">
        <v>89</v>
      </c>
    </row>
    <row r="74" spans="1:5" x14ac:dyDescent="0.3">
      <c r="A74" s="3" t="s">
        <v>81</v>
      </c>
      <c r="B74" t="s">
        <v>223</v>
      </c>
      <c r="C74" t="s">
        <v>287</v>
      </c>
      <c r="D74" t="s">
        <v>288</v>
      </c>
      <c r="E74" t="s">
        <v>89</v>
      </c>
    </row>
    <row r="75" spans="1:5" x14ac:dyDescent="0.3">
      <c r="A75" s="3" t="s">
        <v>82</v>
      </c>
      <c r="B75" t="s">
        <v>289</v>
      </c>
      <c r="C75" t="s">
        <v>290</v>
      </c>
      <c r="D75" t="s">
        <v>291</v>
      </c>
      <c r="E75" t="s">
        <v>87</v>
      </c>
    </row>
    <row r="76" spans="1:5" x14ac:dyDescent="0.3">
      <c r="A76" s="3" t="s">
        <v>83</v>
      </c>
      <c r="B76" t="s">
        <v>292</v>
      </c>
      <c r="C76" t="s">
        <v>293</v>
      </c>
      <c r="D76" t="s">
        <v>294</v>
      </c>
      <c r="E76" t="s">
        <v>88</v>
      </c>
    </row>
    <row r="77" spans="1:5" x14ac:dyDescent="0.3">
      <c r="A77" s="3" t="s">
        <v>84</v>
      </c>
      <c r="B77" t="s">
        <v>295</v>
      </c>
      <c r="C77" t="s">
        <v>170</v>
      </c>
      <c r="D77" t="s">
        <v>296</v>
      </c>
      <c r="E77" t="s">
        <v>88</v>
      </c>
    </row>
    <row r="78" spans="1:5" x14ac:dyDescent="0.3">
      <c r="A78" s="3" t="s">
        <v>85</v>
      </c>
      <c r="B78" t="s">
        <v>297</v>
      </c>
      <c r="C78" t="s">
        <v>298</v>
      </c>
      <c r="D78" t="s">
        <v>299</v>
      </c>
      <c r="E78" t="s">
        <v>89</v>
      </c>
    </row>
    <row r="79" spans="1:5" x14ac:dyDescent="0.3">
      <c r="A79" s="3" t="s">
        <v>86</v>
      </c>
      <c r="B79" t="s">
        <v>156</v>
      </c>
      <c r="C79" t="s">
        <v>300</v>
      </c>
      <c r="D79" t="s">
        <v>301</v>
      </c>
      <c r="E79" t="s">
        <v>87</v>
      </c>
    </row>
    <row r="80" spans="1:5" x14ac:dyDescent="0.3">
      <c r="A80" s="3" t="s">
        <v>90</v>
      </c>
      <c r="B80" t="s">
        <v>119</v>
      </c>
      <c r="C80" t="s">
        <v>302</v>
      </c>
      <c r="D80" t="s">
        <v>303</v>
      </c>
      <c r="E80" t="s">
        <v>87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D4BDF-AB91-4583-977B-6F6B024FC58B}">
  <dimension ref="A1:K38"/>
  <sheetViews>
    <sheetView workbookViewId="0">
      <selection activeCell="B6" sqref="B6"/>
    </sheetView>
  </sheetViews>
  <sheetFormatPr defaultRowHeight="14.4" x14ac:dyDescent="0.3"/>
  <cols>
    <col min="2" max="2" width="14" customWidth="1"/>
    <col min="3" max="3" width="9.109375" customWidth="1"/>
    <col min="4" max="4" width="16" customWidth="1"/>
    <col min="5" max="5" width="11.109375" customWidth="1"/>
    <col min="6" max="6" width="71.5546875" bestFit="1" customWidth="1"/>
    <col min="7" max="8" width="8.88671875" style="40"/>
    <col min="9" max="10" width="14.33203125" customWidth="1"/>
    <col min="11" max="11" width="17" bestFit="1" customWidth="1"/>
  </cols>
  <sheetData>
    <row r="1" spans="1:11" ht="15.6" x14ac:dyDescent="0.3">
      <c r="A1" s="6" t="s">
        <v>324</v>
      </c>
      <c r="B1" t="s">
        <v>14</v>
      </c>
      <c r="D1" s="6" t="s">
        <v>321</v>
      </c>
      <c r="E1" t="str">
        <f>VLOOKUP($B$1,Data!$A$2:$E$80,2)</f>
        <v>Lewis</v>
      </c>
    </row>
    <row r="2" spans="1:11" ht="15.6" x14ac:dyDescent="0.3">
      <c r="A2" s="6" t="s">
        <v>323</v>
      </c>
      <c r="B2" t="str">
        <f>VLOOKUP($B$1,Data!$A$2:$E$80,3)</f>
        <v>Hohenwald</v>
      </c>
      <c r="D2" s="6" t="s">
        <v>320</v>
      </c>
      <c r="E2" t="str">
        <f>VLOOKUP($B$1,Data!$A$2:$E$80,5)</f>
        <v>Middle</v>
      </c>
    </row>
    <row r="3" spans="1:11" ht="15.6" x14ac:dyDescent="0.3">
      <c r="A3" s="6" t="s">
        <v>322</v>
      </c>
      <c r="B3" t="str">
        <f>VLOOKUP($B$1,Data!$A$2:$E$80,4)</f>
        <v>John A. Baker Field</v>
      </c>
    </row>
    <row r="5" spans="1:11" ht="15.6" x14ac:dyDescent="0.3">
      <c r="A5" s="6" t="s">
        <v>319</v>
      </c>
      <c r="C5" t="str">
        <f>Index!D2</f>
        <v>Runway Rehabilitation</v>
      </c>
    </row>
    <row r="6" spans="1:11" ht="15.6" x14ac:dyDescent="0.3">
      <c r="A6" s="6" t="s">
        <v>325</v>
      </c>
      <c r="B6" t="str">
        <f>Index!E2</f>
        <v>51-555-0752-21</v>
      </c>
    </row>
    <row r="7" spans="1:11" ht="15.6" x14ac:dyDescent="0.3">
      <c r="A7" s="6" t="s">
        <v>318</v>
      </c>
      <c r="B7" s="7">
        <v>44034</v>
      </c>
    </row>
    <row r="9" spans="1:11" x14ac:dyDescent="0.3">
      <c r="E9" s="8" t="s">
        <v>304</v>
      </c>
      <c r="F9" s="8" t="s">
        <v>305</v>
      </c>
      <c r="G9" s="40" t="s">
        <v>306</v>
      </c>
      <c r="H9" s="41" t="s">
        <v>307</v>
      </c>
      <c r="I9" s="82" t="s">
        <v>423</v>
      </c>
      <c r="J9" s="83"/>
      <c r="K9" s="5" t="s">
        <v>317</v>
      </c>
    </row>
    <row r="10" spans="1:11" x14ac:dyDescent="0.3">
      <c r="H10" s="41"/>
      <c r="I10" s="28" t="s">
        <v>313</v>
      </c>
      <c r="J10" s="16" t="s">
        <v>314</v>
      </c>
    </row>
    <row r="11" spans="1:11" x14ac:dyDescent="0.3">
      <c r="E11" s="40">
        <v>1</v>
      </c>
      <c r="F11" t="s">
        <v>402</v>
      </c>
      <c r="G11" s="40" t="s">
        <v>311</v>
      </c>
      <c r="H11" s="41">
        <v>1</v>
      </c>
      <c r="I11" s="45">
        <v>5000</v>
      </c>
      <c r="J11" s="13">
        <f>I11*H11</f>
        <v>5000</v>
      </c>
      <c r="K11" s="20">
        <f>AVERAGE(I11)</f>
        <v>5000</v>
      </c>
    </row>
    <row r="12" spans="1:11" x14ac:dyDescent="0.3">
      <c r="E12" s="40">
        <v>2</v>
      </c>
      <c r="F12" t="s">
        <v>403</v>
      </c>
      <c r="G12" s="40" t="s">
        <v>311</v>
      </c>
      <c r="H12" s="41">
        <v>1</v>
      </c>
      <c r="I12" s="46">
        <v>5000</v>
      </c>
      <c r="J12" s="13">
        <f t="shared" ref="J12:J37" si="0">I12*H12</f>
        <v>5000</v>
      </c>
      <c r="K12" s="20">
        <f t="shared" ref="K12:K37" si="1">AVERAGE(I12)</f>
        <v>5000</v>
      </c>
    </row>
    <row r="13" spans="1:11" x14ac:dyDescent="0.3">
      <c r="E13" s="40">
        <v>3</v>
      </c>
      <c r="F13" t="s">
        <v>404</v>
      </c>
      <c r="G13" s="40" t="s">
        <v>311</v>
      </c>
      <c r="H13" s="41">
        <v>1</v>
      </c>
      <c r="I13" s="46">
        <v>5000</v>
      </c>
      <c r="J13" s="13">
        <f t="shared" si="0"/>
        <v>5000</v>
      </c>
      <c r="K13" s="20">
        <f t="shared" si="1"/>
        <v>5000</v>
      </c>
    </row>
    <row r="14" spans="1:11" x14ac:dyDescent="0.3">
      <c r="E14" s="40">
        <v>4</v>
      </c>
      <c r="F14" t="s">
        <v>405</v>
      </c>
      <c r="G14" s="40" t="s">
        <v>311</v>
      </c>
      <c r="H14" s="41">
        <v>1</v>
      </c>
      <c r="I14" s="46">
        <v>18725</v>
      </c>
      <c r="J14" s="13">
        <f t="shared" si="0"/>
        <v>18725</v>
      </c>
      <c r="K14" s="20">
        <f t="shared" si="1"/>
        <v>18725</v>
      </c>
    </row>
    <row r="15" spans="1:11" x14ac:dyDescent="0.3">
      <c r="E15" s="40">
        <v>5</v>
      </c>
      <c r="F15" t="s">
        <v>406</v>
      </c>
      <c r="G15" s="40" t="s">
        <v>311</v>
      </c>
      <c r="H15" s="41">
        <v>1</v>
      </c>
      <c r="I15" s="46">
        <v>29750</v>
      </c>
      <c r="J15" s="13">
        <f t="shared" si="0"/>
        <v>29750</v>
      </c>
      <c r="K15" s="20">
        <f t="shared" si="1"/>
        <v>29750</v>
      </c>
    </row>
    <row r="16" spans="1:11" x14ac:dyDescent="0.3">
      <c r="E16" s="40">
        <v>6</v>
      </c>
      <c r="F16" t="s">
        <v>363</v>
      </c>
      <c r="G16" s="40" t="s">
        <v>311</v>
      </c>
      <c r="H16" s="41">
        <v>1</v>
      </c>
      <c r="I16" s="46">
        <v>60000</v>
      </c>
      <c r="J16" s="13">
        <f t="shared" si="0"/>
        <v>60000</v>
      </c>
      <c r="K16" s="20">
        <f t="shared" si="1"/>
        <v>60000</v>
      </c>
    </row>
    <row r="17" spans="5:11" x14ac:dyDescent="0.3">
      <c r="E17" s="40">
        <v>7</v>
      </c>
      <c r="F17" t="s">
        <v>407</v>
      </c>
      <c r="G17" s="40" t="s">
        <v>310</v>
      </c>
      <c r="H17" s="41">
        <v>8000</v>
      </c>
      <c r="I17" s="46">
        <v>3</v>
      </c>
      <c r="J17" s="13">
        <f t="shared" si="0"/>
        <v>24000</v>
      </c>
      <c r="K17" s="20">
        <f t="shared" si="1"/>
        <v>3</v>
      </c>
    </row>
    <row r="18" spans="5:11" x14ac:dyDescent="0.3">
      <c r="E18" s="40">
        <v>8</v>
      </c>
      <c r="F18" t="s">
        <v>408</v>
      </c>
      <c r="G18" s="40" t="s">
        <v>327</v>
      </c>
      <c r="H18" s="41">
        <v>39</v>
      </c>
      <c r="I18" s="46">
        <v>300</v>
      </c>
      <c r="J18" s="13">
        <f t="shared" si="0"/>
        <v>11700</v>
      </c>
      <c r="K18" s="20">
        <f t="shared" si="1"/>
        <v>300</v>
      </c>
    </row>
    <row r="19" spans="5:11" x14ac:dyDescent="0.3">
      <c r="E19" s="40">
        <v>9</v>
      </c>
      <c r="F19" t="s">
        <v>409</v>
      </c>
      <c r="G19" s="40" t="s">
        <v>327</v>
      </c>
      <c r="H19" s="41">
        <v>1</v>
      </c>
      <c r="I19" s="46">
        <v>18000</v>
      </c>
      <c r="J19" s="13">
        <f t="shared" si="0"/>
        <v>18000</v>
      </c>
      <c r="K19" s="20">
        <f t="shared" si="1"/>
        <v>18000</v>
      </c>
    </row>
    <row r="20" spans="5:11" x14ac:dyDescent="0.3">
      <c r="E20" s="40">
        <v>10</v>
      </c>
      <c r="F20" t="s">
        <v>352</v>
      </c>
      <c r="G20" s="40" t="s">
        <v>311</v>
      </c>
      <c r="H20" s="41">
        <v>1</v>
      </c>
      <c r="I20" s="46">
        <v>165000</v>
      </c>
      <c r="J20" s="13">
        <f t="shared" si="0"/>
        <v>165000</v>
      </c>
      <c r="K20" s="20">
        <f t="shared" si="1"/>
        <v>165000</v>
      </c>
    </row>
    <row r="21" spans="5:11" x14ac:dyDescent="0.3">
      <c r="E21" s="40">
        <v>11</v>
      </c>
      <c r="F21" t="s">
        <v>369</v>
      </c>
      <c r="G21" s="40" t="s">
        <v>348</v>
      </c>
      <c r="H21" s="41">
        <v>2000</v>
      </c>
      <c r="I21" s="46">
        <v>40</v>
      </c>
      <c r="J21" s="13">
        <f t="shared" si="0"/>
        <v>80000</v>
      </c>
      <c r="K21" s="20">
        <f t="shared" si="1"/>
        <v>40</v>
      </c>
    </row>
    <row r="22" spans="5:11" x14ac:dyDescent="0.3">
      <c r="E22" s="40">
        <v>12</v>
      </c>
      <c r="F22" t="s">
        <v>410</v>
      </c>
      <c r="G22" s="40" t="s">
        <v>351</v>
      </c>
      <c r="H22" s="41">
        <v>26234</v>
      </c>
      <c r="I22" s="46">
        <v>1.1000000000000001</v>
      </c>
      <c r="J22" s="13">
        <f t="shared" si="0"/>
        <v>28857.4</v>
      </c>
      <c r="K22" s="20">
        <f t="shared" si="1"/>
        <v>1.1000000000000001</v>
      </c>
    </row>
    <row r="23" spans="5:11" x14ac:dyDescent="0.3">
      <c r="E23" s="40">
        <v>13</v>
      </c>
      <c r="F23" t="s">
        <v>411</v>
      </c>
      <c r="G23" s="40" t="s">
        <v>351</v>
      </c>
      <c r="H23" s="41">
        <v>230</v>
      </c>
      <c r="I23" s="46">
        <v>1.1000000000000001</v>
      </c>
      <c r="J23" s="13">
        <f t="shared" si="0"/>
        <v>253.00000000000003</v>
      </c>
      <c r="K23" s="20">
        <f t="shared" si="1"/>
        <v>1.1000000000000001</v>
      </c>
    </row>
    <row r="24" spans="5:11" x14ac:dyDescent="0.3">
      <c r="E24" s="40">
        <v>14</v>
      </c>
      <c r="F24" t="s">
        <v>412</v>
      </c>
      <c r="G24" s="40" t="s">
        <v>351</v>
      </c>
      <c r="H24" s="41">
        <v>26234</v>
      </c>
      <c r="I24" s="46">
        <v>1.9</v>
      </c>
      <c r="J24" s="13">
        <f t="shared" si="0"/>
        <v>49844.6</v>
      </c>
      <c r="K24" s="20">
        <f t="shared" si="1"/>
        <v>1.9</v>
      </c>
    </row>
    <row r="25" spans="5:11" x14ac:dyDescent="0.3">
      <c r="E25" s="40">
        <v>15</v>
      </c>
      <c r="F25" t="s">
        <v>413</v>
      </c>
      <c r="G25" s="40" t="s">
        <v>351</v>
      </c>
      <c r="H25" s="41">
        <v>230</v>
      </c>
      <c r="I25" s="46">
        <v>1.9</v>
      </c>
      <c r="J25" s="13">
        <f t="shared" si="0"/>
        <v>437</v>
      </c>
      <c r="K25" s="20">
        <f t="shared" si="1"/>
        <v>1.9</v>
      </c>
    </row>
    <row r="26" spans="5:11" x14ac:dyDescent="0.3">
      <c r="E26" s="40">
        <v>16</v>
      </c>
      <c r="F26" t="s">
        <v>414</v>
      </c>
      <c r="G26" s="40" t="s">
        <v>310</v>
      </c>
      <c r="H26" s="41">
        <v>230</v>
      </c>
      <c r="I26" s="46">
        <v>70</v>
      </c>
      <c r="J26" s="13">
        <f t="shared" si="0"/>
        <v>16100</v>
      </c>
      <c r="K26" s="20">
        <f t="shared" si="1"/>
        <v>70</v>
      </c>
    </row>
    <row r="27" spans="5:11" x14ac:dyDescent="0.3">
      <c r="E27" s="40">
        <v>17</v>
      </c>
      <c r="F27" t="s">
        <v>415</v>
      </c>
      <c r="G27" s="40" t="s">
        <v>327</v>
      </c>
      <c r="H27" s="41">
        <v>2</v>
      </c>
      <c r="I27" s="46">
        <v>3500</v>
      </c>
      <c r="J27" s="13">
        <f t="shared" si="0"/>
        <v>7000</v>
      </c>
      <c r="K27" s="20">
        <f t="shared" si="1"/>
        <v>3500</v>
      </c>
    </row>
    <row r="28" spans="5:11" x14ac:dyDescent="0.3">
      <c r="E28" s="40">
        <v>18</v>
      </c>
      <c r="F28" t="s">
        <v>374</v>
      </c>
      <c r="G28" s="40" t="s">
        <v>308</v>
      </c>
      <c r="H28" s="41">
        <v>7</v>
      </c>
      <c r="I28" s="46">
        <v>1500</v>
      </c>
      <c r="J28" s="13">
        <f t="shared" si="0"/>
        <v>10500</v>
      </c>
      <c r="K28" s="20">
        <f t="shared" si="1"/>
        <v>1500</v>
      </c>
    </row>
    <row r="29" spans="5:11" x14ac:dyDescent="0.3">
      <c r="E29" s="40">
        <v>19</v>
      </c>
      <c r="F29" t="s">
        <v>376</v>
      </c>
      <c r="G29" s="40" t="s">
        <v>347</v>
      </c>
      <c r="H29" s="41">
        <v>925</v>
      </c>
      <c r="I29" s="46">
        <v>10</v>
      </c>
      <c r="J29" s="13">
        <f t="shared" si="0"/>
        <v>9250</v>
      </c>
      <c r="K29" s="20">
        <f t="shared" si="1"/>
        <v>10</v>
      </c>
    </row>
    <row r="30" spans="5:11" x14ac:dyDescent="0.3">
      <c r="E30" s="40">
        <v>20</v>
      </c>
      <c r="F30" t="s">
        <v>416</v>
      </c>
      <c r="G30" s="40" t="s">
        <v>348</v>
      </c>
      <c r="H30" s="41">
        <v>3750</v>
      </c>
      <c r="I30" s="46">
        <v>75</v>
      </c>
      <c r="J30" s="13">
        <f t="shared" si="0"/>
        <v>281250</v>
      </c>
      <c r="K30" s="20">
        <f t="shared" si="1"/>
        <v>75</v>
      </c>
    </row>
    <row r="31" spans="5:11" x14ac:dyDescent="0.3">
      <c r="E31" s="40">
        <v>21</v>
      </c>
      <c r="F31" t="s">
        <v>378</v>
      </c>
      <c r="G31" s="40" t="s">
        <v>308</v>
      </c>
      <c r="H31" s="41">
        <v>7</v>
      </c>
      <c r="I31" s="46">
        <v>1200</v>
      </c>
      <c r="J31" s="13">
        <f t="shared" si="0"/>
        <v>8400</v>
      </c>
      <c r="K31" s="20">
        <f t="shared" si="1"/>
        <v>1200</v>
      </c>
    </row>
    <row r="32" spans="5:11" x14ac:dyDescent="0.3">
      <c r="E32" s="40">
        <v>22</v>
      </c>
      <c r="F32" t="s">
        <v>417</v>
      </c>
      <c r="G32" s="40" t="s">
        <v>347</v>
      </c>
      <c r="H32" s="41">
        <v>34882</v>
      </c>
      <c r="I32" s="46">
        <v>10.5</v>
      </c>
      <c r="J32" s="13">
        <f t="shared" si="0"/>
        <v>366261</v>
      </c>
      <c r="K32" s="20">
        <f t="shared" si="1"/>
        <v>10.5</v>
      </c>
    </row>
    <row r="33" spans="5:11" x14ac:dyDescent="0.3">
      <c r="E33" s="40">
        <v>23</v>
      </c>
      <c r="F33" t="s">
        <v>418</v>
      </c>
      <c r="G33" s="40" t="s">
        <v>424</v>
      </c>
      <c r="H33" s="41">
        <v>850</v>
      </c>
      <c r="I33" s="46">
        <v>205</v>
      </c>
      <c r="J33" s="13">
        <f t="shared" si="0"/>
        <v>174250</v>
      </c>
      <c r="K33" s="20">
        <f t="shared" si="1"/>
        <v>205</v>
      </c>
    </row>
    <row r="34" spans="5:11" x14ac:dyDescent="0.3">
      <c r="E34" s="40">
        <v>24</v>
      </c>
      <c r="F34" t="s">
        <v>419</v>
      </c>
      <c r="G34" s="40" t="s">
        <v>350</v>
      </c>
      <c r="H34" s="41">
        <v>3500</v>
      </c>
      <c r="I34" s="46">
        <v>5</v>
      </c>
      <c r="J34" s="13">
        <f t="shared" si="0"/>
        <v>17500</v>
      </c>
      <c r="K34" s="20">
        <f t="shared" si="1"/>
        <v>5</v>
      </c>
    </row>
    <row r="35" spans="5:11" x14ac:dyDescent="0.3">
      <c r="E35" s="40">
        <v>25</v>
      </c>
      <c r="F35" t="s">
        <v>420</v>
      </c>
      <c r="G35" s="40" t="s">
        <v>350</v>
      </c>
      <c r="H35" s="41">
        <v>21000</v>
      </c>
      <c r="I35" s="46">
        <v>8</v>
      </c>
      <c r="J35" s="13">
        <f t="shared" si="0"/>
        <v>168000</v>
      </c>
      <c r="K35" s="20">
        <f t="shared" si="1"/>
        <v>8</v>
      </c>
    </row>
    <row r="36" spans="5:11" x14ac:dyDescent="0.3">
      <c r="E36" s="40">
        <v>26</v>
      </c>
      <c r="F36" t="s">
        <v>421</v>
      </c>
      <c r="G36" s="40" t="s">
        <v>424</v>
      </c>
      <c r="H36" s="41">
        <v>960</v>
      </c>
      <c r="I36" s="46">
        <v>95</v>
      </c>
      <c r="J36" s="13">
        <f t="shared" si="0"/>
        <v>91200</v>
      </c>
      <c r="K36" s="20">
        <f t="shared" si="1"/>
        <v>95</v>
      </c>
    </row>
    <row r="37" spans="5:11" x14ac:dyDescent="0.3">
      <c r="E37" s="4">
        <v>27</v>
      </c>
      <c r="F37" s="11" t="s">
        <v>422</v>
      </c>
      <c r="G37" s="4" t="s">
        <v>424</v>
      </c>
      <c r="H37" s="17">
        <v>8635</v>
      </c>
      <c r="I37" s="47">
        <v>130</v>
      </c>
      <c r="J37" s="14">
        <f t="shared" si="0"/>
        <v>1122550</v>
      </c>
      <c r="K37" s="22">
        <f t="shared" si="1"/>
        <v>130</v>
      </c>
    </row>
    <row r="38" spans="5:11" x14ac:dyDescent="0.3">
      <c r="H38" s="21" t="s">
        <v>425</v>
      </c>
      <c r="I38" s="29"/>
      <c r="J38" s="30">
        <f>SUM(J11:J37)</f>
        <v>2773828</v>
      </c>
    </row>
  </sheetData>
  <mergeCells count="1">
    <mergeCell ref="I9:J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B43BC-BDD0-4ACB-8A8C-1386B43D767E}">
  <dimension ref="A1:U55"/>
  <sheetViews>
    <sheetView topLeftCell="C37" workbookViewId="0">
      <selection activeCell="E8" sqref="E8:F8"/>
    </sheetView>
  </sheetViews>
  <sheetFormatPr defaultRowHeight="14.4" x14ac:dyDescent="0.3"/>
  <cols>
    <col min="2" max="2" width="14" customWidth="1"/>
    <col min="3" max="3" width="9.109375" customWidth="1"/>
    <col min="4" max="4" width="16" customWidth="1"/>
    <col min="5" max="5" width="11.109375" customWidth="1"/>
    <col min="6" max="6" width="82.6640625" customWidth="1"/>
    <col min="7" max="8" width="8.88671875" style="40"/>
    <col min="9" max="10" width="15.6640625" customWidth="1"/>
    <col min="11" max="20" width="14.33203125" customWidth="1"/>
    <col min="21" max="21" width="17" bestFit="1" customWidth="1"/>
  </cols>
  <sheetData>
    <row r="1" spans="1:21" ht="15.6" x14ac:dyDescent="0.3">
      <c r="A1" s="6" t="s">
        <v>324</v>
      </c>
      <c r="B1" t="s">
        <v>20</v>
      </c>
      <c r="D1" s="6" t="s">
        <v>321</v>
      </c>
      <c r="E1" t="str">
        <f>VLOOKUP($B$1,Data!$A$2:$E$80,2)</f>
        <v>Sumner</v>
      </c>
    </row>
    <row r="2" spans="1:21" ht="15.6" x14ac:dyDescent="0.3">
      <c r="A2" s="6" t="s">
        <v>323</v>
      </c>
      <c r="B2" t="str">
        <f>VLOOKUP($B$1,Data!$A$2:$E$80,3)</f>
        <v>Portland</v>
      </c>
      <c r="D2" s="6" t="s">
        <v>320</v>
      </c>
      <c r="E2" t="str">
        <f>VLOOKUP($B$1,Data!$A$2:$E$80,5)</f>
        <v>Middle</v>
      </c>
    </row>
    <row r="3" spans="1:21" ht="15.6" x14ac:dyDescent="0.3">
      <c r="A3" s="6" t="s">
        <v>322</v>
      </c>
      <c r="B3" t="str">
        <f>VLOOKUP($B$1,Data!$A$2:$E$80,4)</f>
        <v>Portland Municipal</v>
      </c>
    </row>
    <row r="5" spans="1:21" ht="15.6" x14ac:dyDescent="0.3">
      <c r="A5" s="6" t="s">
        <v>319</v>
      </c>
      <c r="C5" t="str">
        <f>Index!D3</f>
        <v>South Parallel Taxiway Construction</v>
      </c>
    </row>
    <row r="6" spans="1:21" ht="15.6" x14ac:dyDescent="0.3">
      <c r="A6" s="6" t="s">
        <v>325</v>
      </c>
      <c r="B6" t="str">
        <f>Index!E3</f>
        <v>83-555-0117-20</v>
      </c>
    </row>
    <row r="7" spans="1:21" ht="15.6" x14ac:dyDescent="0.3">
      <c r="A7" s="6" t="s">
        <v>318</v>
      </c>
      <c r="B7" s="7">
        <v>43959</v>
      </c>
    </row>
    <row r="8" spans="1:21" ht="15.6" x14ac:dyDescent="0.3">
      <c r="E8" s="85" t="s">
        <v>459</v>
      </c>
      <c r="F8" s="86"/>
    </row>
    <row r="9" spans="1:21" x14ac:dyDescent="0.3">
      <c r="E9" s="8" t="s">
        <v>304</v>
      </c>
      <c r="F9" s="8" t="s">
        <v>305</v>
      </c>
      <c r="G9" s="40" t="s">
        <v>306</v>
      </c>
      <c r="H9" s="41" t="s">
        <v>307</v>
      </c>
      <c r="I9" s="82" t="s">
        <v>460</v>
      </c>
      <c r="J9" s="83"/>
      <c r="K9" s="84" t="s">
        <v>461</v>
      </c>
      <c r="L9" s="83"/>
      <c r="M9" s="84" t="s">
        <v>462</v>
      </c>
      <c r="N9" s="83"/>
      <c r="O9" s="84" t="s">
        <v>358</v>
      </c>
      <c r="P9" s="83"/>
      <c r="Q9" s="84" t="s">
        <v>357</v>
      </c>
      <c r="R9" s="83"/>
      <c r="S9" s="84" t="s">
        <v>463</v>
      </c>
      <c r="T9" s="83"/>
      <c r="U9" s="5" t="s">
        <v>317</v>
      </c>
    </row>
    <row r="10" spans="1:21" x14ac:dyDescent="0.3">
      <c r="H10" s="41"/>
      <c r="I10" s="28" t="s">
        <v>313</v>
      </c>
      <c r="J10" s="16" t="s">
        <v>314</v>
      </c>
      <c r="K10" s="15" t="s">
        <v>313</v>
      </c>
      <c r="L10" s="16" t="s">
        <v>314</v>
      </c>
      <c r="M10" s="15" t="s">
        <v>313</v>
      </c>
      <c r="N10" s="16" t="s">
        <v>314</v>
      </c>
      <c r="O10" s="15" t="s">
        <v>313</v>
      </c>
      <c r="P10" s="16" t="s">
        <v>314</v>
      </c>
      <c r="Q10" s="15" t="s">
        <v>313</v>
      </c>
      <c r="R10" s="16" t="s">
        <v>314</v>
      </c>
      <c r="S10" s="15" t="s">
        <v>313</v>
      </c>
      <c r="T10" s="16" t="s">
        <v>314</v>
      </c>
    </row>
    <row r="11" spans="1:21" x14ac:dyDescent="0.3">
      <c r="E11" s="24" t="s">
        <v>359</v>
      </c>
      <c r="F11" s="23" t="s">
        <v>360</v>
      </c>
      <c r="G11" s="40" t="s">
        <v>311</v>
      </c>
      <c r="H11" s="41">
        <v>1</v>
      </c>
      <c r="I11" s="45">
        <v>4000</v>
      </c>
      <c r="J11" s="13">
        <f>I11*H11</f>
        <v>4000</v>
      </c>
      <c r="K11" s="49">
        <v>14776.24</v>
      </c>
      <c r="L11" s="13">
        <f>K11*H11</f>
        <v>14776.24</v>
      </c>
      <c r="M11" s="49">
        <v>3711.07</v>
      </c>
      <c r="N11" s="13">
        <f>M11*H11</f>
        <v>3711.07</v>
      </c>
      <c r="O11" s="49">
        <v>12000</v>
      </c>
      <c r="P11" s="13">
        <f>O11*H11</f>
        <v>12000</v>
      </c>
      <c r="Q11" s="49">
        <v>38000</v>
      </c>
      <c r="R11" s="13">
        <f>Q11*H11</f>
        <v>38000</v>
      </c>
      <c r="S11" s="49">
        <v>65000</v>
      </c>
      <c r="T11" s="13">
        <f>S11*H11</f>
        <v>65000</v>
      </c>
      <c r="U11" s="20">
        <f>AVERAGE(I11,K11,M11,O11,Q11,S11)</f>
        <v>22914.551666666666</v>
      </c>
    </row>
    <row r="12" spans="1:21" x14ac:dyDescent="0.3">
      <c r="E12" s="24" t="s">
        <v>361</v>
      </c>
      <c r="F12" s="23" t="s">
        <v>428</v>
      </c>
      <c r="G12" s="40" t="s">
        <v>311</v>
      </c>
      <c r="H12" s="41">
        <v>1</v>
      </c>
      <c r="I12" s="46">
        <v>1025</v>
      </c>
      <c r="J12" s="13">
        <f t="shared" ref="J12:J44" si="0">I12*H12</f>
        <v>1025</v>
      </c>
      <c r="K12" s="50">
        <v>2614.56</v>
      </c>
      <c r="L12" s="13">
        <f t="shared" ref="L12:L44" si="1">K12*H12</f>
        <v>2614.56</v>
      </c>
      <c r="M12" s="50">
        <v>2953.24</v>
      </c>
      <c r="N12" s="13">
        <f t="shared" ref="N12:N44" si="2">M12*H12</f>
        <v>2953.24</v>
      </c>
      <c r="O12" s="50">
        <v>1500</v>
      </c>
      <c r="P12" s="13">
        <f t="shared" ref="P12:P44" si="3">O12*H12</f>
        <v>1500</v>
      </c>
      <c r="Q12" s="50">
        <v>10000</v>
      </c>
      <c r="R12" s="13">
        <f t="shared" ref="R12:R44" si="4">Q12*H12</f>
        <v>10000</v>
      </c>
      <c r="S12" s="50">
        <v>4000</v>
      </c>
      <c r="T12" s="13">
        <f t="shared" ref="T12:T44" si="5">S12*H12</f>
        <v>4000</v>
      </c>
      <c r="U12" s="20">
        <f t="shared" ref="U12:U44" si="6">AVERAGE(I12,K12,M12,O12,Q12,S12)</f>
        <v>3682.1333333333332</v>
      </c>
    </row>
    <row r="13" spans="1:21" x14ac:dyDescent="0.3">
      <c r="E13" s="24" t="s">
        <v>429</v>
      </c>
      <c r="F13" s="23" t="s">
        <v>430</v>
      </c>
      <c r="G13" s="40" t="s">
        <v>311</v>
      </c>
      <c r="H13" s="41">
        <v>1</v>
      </c>
      <c r="I13" s="46">
        <v>3116.1</v>
      </c>
      <c r="J13" s="13">
        <f t="shared" si="0"/>
        <v>3116.1</v>
      </c>
      <c r="K13" s="50">
        <v>1292.72</v>
      </c>
      <c r="L13" s="13">
        <f t="shared" si="1"/>
        <v>1292.72</v>
      </c>
      <c r="M13" s="50">
        <v>1460.18</v>
      </c>
      <c r="N13" s="13">
        <f t="shared" si="2"/>
        <v>1460.18</v>
      </c>
      <c r="O13" s="50">
        <v>3200</v>
      </c>
      <c r="P13" s="13">
        <f t="shared" si="3"/>
        <v>3200</v>
      </c>
      <c r="Q13" s="50">
        <v>18000</v>
      </c>
      <c r="R13" s="13">
        <f t="shared" si="4"/>
        <v>18000</v>
      </c>
      <c r="S13" s="50">
        <v>3000</v>
      </c>
      <c r="T13" s="13">
        <f t="shared" si="5"/>
        <v>3000</v>
      </c>
      <c r="U13" s="20">
        <f t="shared" si="6"/>
        <v>5011.5</v>
      </c>
    </row>
    <row r="14" spans="1:21" x14ac:dyDescent="0.3">
      <c r="E14" s="24" t="s">
        <v>362</v>
      </c>
      <c r="F14" s="23" t="s">
        <v>363</v>
      </c>
      <c r="G14" s="40" t="s">
        <v>311</v>
      </c>
      <c r="H14" s="41">
        <v>1</v>
      </c>
      <c r="I14" s="46">
        <v>8279.06</v>
      </c>
      <c r="J14" s="13">
        <f t="shared" si="0"/>
        <v>8279.06</v>
      </c>
      <c r="K14" s="50">
        <v>12428</v>
      </c>
      <c r="L14" s="13">
        <f t="shared" si="1"/>
        <v>12428</v>
      </c>
      <c r="M14" s="50">
        <v>49211.05</v>
      </c>
      <c r="N14" s="13">
        <f t="shared" si="2"/>
        <v>49211.05</v>
      </c>
      <c r="O14" s="50">
        <v>17000</v>
      </c>
      <c r="P14" s="13">
        <f t="shared" si="3"/>
        <v>17000</v>
      </c>
      <c r="Q14" s="50">
        <v>130000</v>
      </c>
      <c r="R14" s="13">
        <f t="shared" si="4"/>
        <v>130000</v>
      </c>
      <c r="S14" s="50">
        <v>52500</v>
      </c>
      <c r="T14" s="13">
        <f t="shared" si="5"/>
        <v>52500</v>
      </c>
      <c r="U14" s="20">
        <f t="shared" si="6"/>
        <v>44903.018333333333</v>
      </c>
    </row>
    <row r="15" spans="1:21" x14ac:dyDescent="0.3">
      <c r="E15" s="24" t="s">
        <v>364</v>
      </c>
      <c r="F15" s="23" t="s">
        <v>365</v>
      </c>
      <c r="G15" s="40" t="s">
        <v>311</v>
      </c>
      <c r="H15" s="41">
        <v>1</v>
      </c>
      <c r="I15" s="46">
        <v>9750</v>
      </c>
      <c r="J15" s="13">
        <f t="shared" si="0"/>
        <v>9750</v>
      </c>
      <c r="K15" s="50">
        <v>7905.52</v>
      </c>
      <c r="L15" s="13">
        <f t="shared" si="1"/>
        <v>7905.52</v>
      </c>
      <c r="M15" s="50">
        <v>20209.23</v>
      </c>
      <c r="N15" s="13">
        <f t="shared" si="2"/>
        <v>20209.23</v>
      </c>
      <c r="O15" s="50">
        <v>24000</v>
      </c>
      <c r="P15" s="13">
        <f t="shared" si="3"/>
        <v>24000</v>
      </c>
      <c r="Q15" s="50">
        <v>75000</v>
      </c>
      <c r="R15" s="13">
        <f t="shared" si="4"/>
        <v>75000</v>
      </c>
      <c r="S15" s="50">
        <v>12000</v>
      </c>
      <c r="T15" s="13">
        <f t="shared" si="5"/>
        <v>12000</v>
      </c>
      <c r="U15" s="20">
        <f t="shared" si="6"/>
        <v>24810.791666666668</v>
      </c>
    </row>
    <row r="16" spans="1:21" x14ac:dyDescent="0.3">
      <c r="E16" s="24" t="s">
        <v>366</v>
      </c>
      <c r="F16" s="23" t="s">
        <v>352</v>
      </c>
      <c r="G16" s="40" t="s">
        <v>311</v>
      </c>
      <c r="H16" s="41">
        <v>1</v>
      </c>
      <c r="I16" s="46">
        <v>11650</v>
      </c>
      <c r="J16" s="13">
        <f t="shared" si="0"/>
        <v>11650</v>
      </c>
      <c r="K16" s="50">
        <v>19740.54</v>
      </c>
      <c r="L16" s="13">
        <f t="shared" si="1"/>
        <v>19740.54</v>
      </c>
      <c r="M16" s="50">
        <v>39739.51</v>
      </c>
      <c r="N16" s="13">
        <f t="shared" si="2"/>
        <v>39739.51</v>
      </c>
      <c r="O16" s="50">
        <v>75000</v>
      </c>
      <c r="P16" s="13">
        <f t="shared" si="3"/>
        <v>75000</v>
      </c>
      <c r="Q16" s="50">
        <v>50000</v>
      </c>
      <c r="R16" s="13">
        <f t="shared" si="4"/>
        <v>50000</v>
      </c>
      <c r="S16" s="50">
        <v>155000</v>
      </c>
      <c r="T16" s="13">
        <f t="shared" si="5"/>
        <v>155000</v>
      </c>
      <c r="U16" s="20">
        <f t="shared" si="6"/>
        <v>58521.674999999996</v>
      </c>
    </row>
    <row r="17" spans="5:21" x14ac:dyDescent="0.3">
      <c r="E17" s="24" t="s">
        <v>367</v>
      </c>
      <c r="F17" s="23" t="s">
        <v>431</v>
      </c>
      <c r="G17" s="40" t="s">
        <v>310</v>
      </c>
      <c r="H17" s="41">
        <v>136</v>
      </c>
      <c r="I17" s="46">
        <v>85</v>
      </c>
      <c r="J17" s="13">
        <f t="shared" si="0"/>
        <v>11560</v>
      </c>
      <c r="K17" s="50">
        <v>129.16</v>
      </c>
      <c r="L17" s="13">
        <f t="shared" si="1"/>
        <v>17565.759999999998</v>
      </c>
      <c r="M17" s="50">
        <v>71.75</v>
      </c>
      <c r="N17" s="13">
        <f t="shared" si="2"/>
        <v>9758</v>
      </c>
      <c r="O17" s="50">
        <v>170</v>
      </c>
      <c r="P17" s="13">
        <f t="shared" si="3"/>
        <v>23120</v>
      </c>
      <c r="Q17" s="50">
        <v>146</v>
      </c>
      <c r="R17" s="13">
        <f t="shared" si="4"/>
        <v>19856</v>
      </c>
      <c r="S17" s="50">
        <v>95</v>
      </c>
      <c r="T17" s="13">
        <f t="shared" si="5"/>
        <v>12920</v>
      </c>
      <c r="U17" s="20">
        <f t="shared" si="6"/>
        <v>116.15166666666666</v>
      </c>
    </row>
    <row r="18" spans="5:21" x14ac:dyDescent="0.3">
      <c r="E18" s="24" t="s">
        <v>397</v>
      </c>
      <c r="F18" s="23" t="s">
        <v>432</v>
      </c>
      <c r="G18" s="40" t="s">
        <v>327</v>
      </c>
      <c r="H18" s="41">
        <v>2</v>
      </c>
      <c r="I18" s="46">
        <v>900</v>
      </c>
      <c r="J18" s="13">
        <f t="shared" si="0"/>
        <v>1800</v>
      </c>
      <c r="K18" s="50">
        <v>1163.19</v>
      </c>
      <c r="L18" s="13">
        <f t="shared" si="1"/>
        <v>2326.38</v>
      </c>
      <c r="M18" s="50">
        <v>976.31</v>
      </c>
      <c r="N18" s="13">
        <f t="shared" si="2"/>
        <v>1952.62</v>
      </c>
      <c r="O18" s="50">
        <v>2300</v>
      </c>
      <c r="P18" s="13">
        <f t="shared" si="3"/>
        <v>4600</v>
      </c>
      <c r="Q18" s="50">
        <v>5000</v>
      </c>
      <c r="R18" s="13">
        <f t="shared" si="4"/>
        <v>10000</v>
      </c>
      <c r="S18" s="50">
        <v>1100</v>
      </c>
      <c r="T18" s="13">
        <f t="shared" si="5"/>
        <v>2200</v>
      </c>
      <c r="U18" s="20">
        <f t="shared" si="6"/>
        <v>1906.5833333333333</v>
      </c>
    </row>
    <row r="19" spans="5:21" x14ac:dyDescent="0.3">
      <c r="E19" s="24" t="s">
        <v>353</v>
      </c>
      <c r="F19" s="23" t="s">
        <v>433</v>
      </c>
      <c r="G19" s="40" t="s">
        <v>310</v>
      </c>
      <c r="H19" s="41">
        <v>3500</v>
      </c>
      <c r="I19" s="46">
        <v>2.08</v>
      </c>
      <c r="J19" s="13">
        <f t="shared" si="0"/>
        <v>7280</v>
      </c>
      <c r="K19" s="50">
        <v>1.46</v>
      </c>
      <c r="L19" s="13">
        <f t="shared" si="1"/>
        <v>5110</v>
      </c>
      <c r="M19" s="50">
        <v>1.64</v>
      </c>
      <c r="N19" s="13">
        <f t="shared" si="2"/>
        <v>5740</v>
      </c>
      <c r="O19" s="50">
        <v>2.3199999999999998</v>
      </c>
      <c r="P19" s="13">
        <f t="shared" si="3"/>
        <v>8119.9999999999991</v>
      </c>
      <c r="Q19" s="50">
        <v>1.8</v>
      </c>
      <c r="R19" s="13">
        <f t="shared" si="4"/>
        <v>6300</v>
      </c>
      <c r="S19" s="50">
        <v>1.4</v>
      </c>
      <c r="T19" s="13">
        <f t="shared" si="5"/>
        <v>4900</v>
      </c>
      <c r="U19" s="20">
        <f t="shared" si="6"/>
        <v>1.7833333333333334</v>
      </c>
    </row>
    <row r="20" spans="5:21" s="24" customFormat="1" ht="28.8" x14ac:dyDescent="0.3">
      <c r="E20" s="24" t="s">
        <v>354</v>
      </c>
      <c r="F20" s="1" t="s">
        <v>434</v>
      </c>
      <c r="G20" s="25" t="s">
        <v>310</v>
      </c>
      <c r="H20" s="42">
        <v>2900</v>
      </c>
      <c r="I20" s="48">
        <v>2.08</v>
      </c>
      <c r="J20" s="27">
        <f t="shared" si="0"/>
        <v>6032</v>
      </c>
      <c r="K20" s="51">
        <v>1.66</v>
      </c>
      <c r="L20" s="27">
        <f t="shared" si="1"/>
        <v>4814</v>
      </c>
      <c r="M20" s="51">
        <v>1.88</v>
      </c>
      <c r="N20" s="27">
        <f t="shared" si="2"/>
        <v>5452</v>
      </c>
      <c r="O20" s="51">
        <v>2.1</v>
      </c>
      <c r="P20" s="27">
        <f t="shared" si="3"/>
        <v>6090</v>
      </c>
      <c r="Q20" s="51">
        <v>2</v>
      </c>
      <c r="R20" s="27">
        <f t="shared" si="4"/>
        <v>5800</v>
      </c>
      <c r="S20" s="51">
        <v>1.6</v>
      </c>
      <c r="T20" s="27">
        <f t="shared" si="5"/>
        <v>4640</v>
      </c>
      <c r="U20" s="20">
        <f t="shared" si="6"/>
        <v>1.8866666666666667</v>
      </c>
    </row>
    <row r="21" spans="5:21" x14ac:dyDescent="0.3">
      <c r="E21" s="24" t="s">
        <v>355</v>
      </c>
      <c r="F21" s="23" t="s">
        <v>435</v>
      </c>
      <c r="G21" s="40" t="s">
        <v>310</v>
      </c>
      <c r="H21" s="41">
        <v>2100</v>
      </c>
      <c r="I21" s="46">
        <v>2.08</v>
      </c>
      <c r="J21" s="13">
        <f t="shared" si="0"/>
        <v>4368</v>
      </c>
      <c r="K21" s="50">
        <v>2.86</v>
      </c>
      <c r="L21" s="13">
        <f t="shared" si="1"/>
        <v>6006</v>
      </c>
      <c r="M21" s="50">
        <v>3.23</v>
      </c>
      <c r="N21" s="13">
        <f t="shared" si="2"/>
        <v>6783</v>
      </c>
      <c r="O21" s="50">
        <v>2.1</v>
      </c>
      <c r="P21" s="13">
        <f t="shared" si="3"/>
        <v>4410</v>
      </c>
      <c r="Q21" s="50">
        <v>3.5</v>
      </c>
      <c r="R21" s="13">
        <f t="shared" si="4"/>
        <v>7350</v>
      </c>
      <c r="S21" s="50">
        <v>2.75</v>
      </c>
      <c r="T21" s="13">
        <f t="shared" si="5"/>
        <v>5775</v>
      </c>
      <c r="U21" s="20">
        <f t="shared" si="6"/>
        <v>2.7533333333333334</v>
      </c>
    </row>
    <row r="22" spans="5:21" x14ac:dyDescent="0.3">
      <c r="E22" s="24" t="s">
        <v>389</v>
      </c>
      <c r="F22" s="23" t="s">
        <v>436</v>
      </c>
      <c r="G22" s="40" t="s">
        <v>310</v>
      </c>
      <c r="H22" s="41">
        <v>160</v>
      </c>
      <c r="I22" s="46">
        <v>31.16</v>
      </c>
      <c r="J22" s="13">
        <f t="shared" si="0"/>
        <v>4985.6000000000004</v>
      </c>
      <c r="K22" s="50">
        <v>76.959999999999994</v>
      </c>
      <c r="L22" s="13">
        <f t="shared" si="1"/>
        <v>12313.599999999999</v>
      </c>
      <c r="M22" s="50">
        <v>86.93</v>
      </c>
      <c r="N22" s="13">
        <f t="shared" si="2"/>
        <v>13908.800000000001</v>
      </c>
      <c r="O22" s="50">
        <v>35</v>
      </c>
      <c r="P22" s="13">
        <f t="shared" si="3"/>
        <v>5600</v>
      </c>
      <c r="Q22" s="50">
        <v>95</v>
      </c>
      <c r="R22" s="13">
        <f t="shared" si="4"/>
        <v>15200</v>
      </c>
      <c r="S22" s="50">
        <v>74</v>
      </c>
      <c r="T22" s="13">
        <f t="shared" si="5"/>
        <v>11840</v>
      </c>
      <c r="U22" s="20">
        <f t="shared" si="6"/>
        <v>66.50833333333334</v>
      </c>
    </row>
    <row r="23" spans="5:21" x14ac:dyDescent="0.3">
      <c r="E23" s="24" t="s">
        <v>390</v>
      </c>
      <c r="F23" s="23" t="s">
        <v>437</v>
      </c>
      <c r="G23" s="40" t="s">
        <v>310</v>
      </c>
      <c r="H23" s="41">
        <v>110</v>
      </c>
      <c r="I23" s="46">
        <v>20.77</v>
      </c>
      <c r="J23" s="13">
        <f t="shared" si="0"/>
        <v>2284.6999999999998</v>
      </c>
      <c r="K23" s="50">
        <v>28.08</v>
      </c>
      <c r="L23" s="13">
        <f t="shared" si="1"/>
        <v>3088.7999999999997</v>
      </c>
      <c r="M23" s="50">
        <v>31.72</v>
      </c>
      <c r="N23" s="13">
        <f t="shared" si="2"/>
        <v>3489.2</v>
      </c>
      <c r="O23" s="50">
        <v>25</v>
      </c>
      <c r="P23" s="13">
        <f t="shared" si="3"/>
        <v>2750</v>
      </c>
      <c r="Q23" s="50">
        <v>35</v>
      </c>
      <c r="R23" s="13">
        <f t="shared" si="4"/>
        <v>3850</v>
      </c>
      <c r="S23" s="50">
        <v>27</v>
      </c>
      <c r="T23" s="13">
        <f t="shared" si="5"/>
        <v>2970</v>
      </c>
      <c r="U23" s="20">
        <f t="shared" si="6"/>
        <v>27.928333333333331</v>
      </c>
    </row>
    <row r="24" spans="5:21" x14ac:dyDescent="0.3">
      <c r="E24" s="24" t="s">
        <v>438</v>
      </c>
      <c r="F24" s="23" t="s">
        <v>439</v>
      </c>
      <c r="G24" s="40" t="s">
        <v>310</v>
      </c>
      <c r="H24" s="41">
        <v>2100</v>
      </c>
      <c r="I24" s="46">
        <v>4.1500000000000004</v>
      </c>
      <c r="J24" s="13">
        <f t="shared" si="0"/>
        <v>8715</v>
      </c>
      <c r="K24" s="50">
        <v>9.15</v>
      </c>
      <c r="L24" s="13">
        <f t="shared" si="1"/>
        <v>19215</v>
      </c>
      <c r="M24" s="50">
        <v>10.34</v>
      </c>
      <c r="N24" s="13">
        <f t="shared" si="2"/>
        <v>21714</v>
      </c>
      <c r="O24" s="50">
        <v>4.5</v>
      </c>
      <c r="P24" s="13">
        <f t="shared" si="3"/>
        <v>9450</v>
      </c>
      <c r="Q24" s="50">
        <v>11</v>
      </c>
      <c r="R24" s="13">
        <f t="shared" si="4"/>
        <v>23100</v>
      </c>
      <c r="S24" s="50">
        <v>8.8000000000000007</v>
      </c>
      <c r="T24" s="13">
        <f t="shared" si="5"/>
        <v>18480</v>
      </c>
      <c r="U24" s="20">
        <f t="shared" si="6"/>
        <v>7.9899999999999993</v>
      </c>
    </row>
    <row r="25" spans="5:21" x14ac:dyDescent="0.3">
      <c r="E25" s="24" t="s">
        <v>395</v>
      </c>
      <c r="F25" s="23" t="s">
        <v>440</v>
      </c>
      <c r="G25" s="40" t="s">
        <v>327</v>
      </c>
      <c r="H25" s="41">
        <v>4</v>
      </c>
      <c r="I25" s="46">
        <v>3116.11</v>
      </c>
      <c r="J25" s="13">
        <f t="shared" si="0"/>
        <v>12464.44</v>
      </c>
      <c r="K25" s="50">
        <v>2953.6</v>
      </c>
      <c r="L25" s="13">
        <f t="shared" si="1"/>
        <v>11814.4</v>
      </c>
      <c r="M25" s="50">
        <v>3336.2</v>
      </c>
      <c r="N25" s="13">
        <f t="shared" si="2"/>
        <v>13344.8</v>
      </c>
      <c r="O25" s="50">
        <v>3200</v>
      </c>
      <c r="P25" s="13">
        <f t="shared" si="3"/>
        <v>12800</v>
      </c>
      <c r="Q25" s="50">
        <v>3600</v>
      </c>
      <c r="R25" s="13">
        <f t="shared" si="4"/>
        <v>14400</v>
      </c>
      <c r="S25" s="50">
        <v>2840</v>
      </c>
      <c r="T25" s="13">
        <f t="shared" si="5"/>
        <v>11360</v>
      </c>
      <c r="U25" s="20">
        <f t="shared" si="6"/>
        <v>3174.3183333333332</v>
      </c>
    </row>
    <row r="26" spans="5:21" x14ac:dyDescent="0.3">
      <c r="E26" s="24" t="s">
        <v>356</v>
      </c>
      <c r="F26" s="23" t="s">
        <v>441</v>
      </c>
      <c r="G26" s="40" t="s">
        <v>327</v>
      </c>
      <c r="H26" s="41">
        <v>1</v>
      </c>
      <c r="I26" s="46">
        <v>5193.51</v>
      </c>
      <c r="J26" s="13">
        <f t="shared" si="0"/>
        <v>5193.51</v>
      </c>
      <c r="K26" s="50">
        <v>5281.12</v>
      </c>
      <c r="L26" s="13">
        <f t="shared" si="1"/>
        <v>5281.12</v>
      </c>
      <c r="M26" s="50">
        <v>5965.22</v>
      </c>
      <c r="N26" s="13">
        <f t="shared" si="2"/>
        <v>5965.22</v>
      </c>
      <c r="O26" s="50">
        <v>5500</v>
      </c>
      <c r="P26" s="13">
        <f t="shared" si="3"/>
        <v>5500</v>
      </c>
      <c r="Q26" s="50">
        <v>7450</v>
      </c>
      <c r="R26" s="13">
        <f t="shared" si="4"/>
        <v>7450</v>
      </c>
      <c r="S26" s="50">
        <v>5078</v>
      </c>
      <c r="T26" s="13">
        <f t="shared" si="5"/>
        <v>5078</v>
      </c>
      <c r="U26" s="20">
        <f t="shared" si="6"/>
        <v>5744.6416666666673</v>
      </c>
    </row>
    <row r="27" spans="5:21" x14ac:dyDescent="0.3">
      <c r="E27" s="24" t="s">
        <v>398</v>
      </c>
      <c r="F27" s="23" t="s">
        <v>442</v>
      </c>
      <c r="G27" s="40" t="s">
        <v>327</v>
      </c>
      <c r="H27" s="41">
        <v>1</v>
      </c>
      <c r="I27" s="46">
        <v>6232.21</v>
      </c>
      <c r="J27" s="13">
        <f t="shared" si="0"/>
        <v>6232.21</v>
      </c>
      <c r="K27" s="50">
        <v>6032</v>
      </c>
      <c r="L27" s="13">
        <f t="shared" si="1"/>
        <v>6032</v>
      </c>
      <c r="M27" s="50">
        <v>6813.37</v>
      </c>
      <c r="N27" s="13">
        <f t="shared" si="2"/>
        <v>6813.37</v>
      </c>
      <c r="O27" s="50">
        <v>6500</v>
      </c>
      <c r="P27" s="13">
        <f t="shared" si="3"/>
        <v>6500</v>
      </c>
      <c r="Q27" s="50">
        <v>8350</v>
      </c>
      <c r="R27" s="13">
        <f t="shared" si="4"/>
        <v>8350</v>
      </c>
      <c r="S27" s="50">
        <v>5800</v>
      </c>
      <c r="T27" s="13">
        <f t="shared" si="5"/>
        <v>5800</v>
      </c>
      <c r="U27" s="20">
        <f t="shared" si="6"/>
        <v>6621.2633333333333</v>
      </c>
    </row>
    <row r="28" spans="5:21" x14ac:dyDescent="0.3">
      <c r="E28" s="24" t="s">
        <v>385</v>
      </c>
      <c r="F28" s="23" t="s">
        <v>443</v>
      </c>
      <c r="G28" s="40" t="s">
        <v>327</v>
      </c>
      <c r="H28" s="41">
        <v>35</v>
      </c>
      <c r="I28" s="46">
        <v>1609.99</v>
      </c>
      <c r="J28" s="13">
        <f t="shared" si="0"/>
        <v>56349.65</v>
      </c>
      <c r="K28" s="50">
        <v>1310.4000000000001</v>
      </c>
      <c r="L28" s="13">
        <f t="shared" si="1"/>
        <v>45864</v>
      </c>
      <c r="M28" s="50">
        <v>1480.15</v>
      </c>
      <c r="N28" s="13">
        <f t="shared" si="2"/>
        <v>51805.25</v>
      </c>
      <c r="O28" s="50">
        <v>1625</v>
      </c>
      <c r="P28" s="13">
        <f t="shared" si="3"/>
        <v>56875</v>
      </c>
      <c r="Q28" s="50">
        <v>1600</v>
      </c>
      <c r="R28" s="13">
        <f t="shared" si="4"/>
        <v>56000</v>
      </c>
      <c r="S28" s="50">
        <v>1260</v>
      </c>
      <c r="T28" s="13">
        <f t="shared" si="5"/>
        <v>44100</v>
      </c>
      <c r="U28" s="20">
        <f t="shared" si="6"/>
        <v>1480.9233333333334</v>
      </c>
    </row>
    <row r="29" spans="5:21" x14ac:dyDescent="0.3">
      <c r="E29" s="24" t="s">
        <v>444</v>
      </c>
      <c r="F29" s="23" t="s">
        <v>445</v>
      </c>
      <c r="G29" s="40" t="s">
        <v>327</v>
      </c>
      <c r="H29" s="41">
        <v>1</v>
      </c>
      <c r="I29" s="46">
        <v>3531.58</v>
      </c>
      <c r="J29" s="13">
        <f t="shared" si="0"/>
        <v>3531.58</v>
      </c>
      <c r="K29" s="50">
        <v>2028</v>
      </c>
      <c r="L29" s="13">
        <f t="shared" si="1"/>
        <v>2028</v>
      </c>
      <c r="M29" s="50">
        <v>2290.6999999999998</v>
      </c>
      <c r="N29" s="13">
        <f t="shared" si="2"/>
        <v>2290.6999999999998</v>
      </c>
      <c r="O29" s="50">
        <v>3600</v>
      </c>
      <c r="P29" s="13">
        <f t="shared" si="3"/>
        <v>3600</v>
      </c>
      <c r="Q29" s="50">
        <v>3400</v>
      </c>
      <c r="R29" s="13">
        <f t="shared" si="4"/>
        <v>3400</v>
      </c>
      <c r="S29" s="50">
        <v>1950</v>
      </c>
      <c r="T29" s="13">
        <f t="shared" si="5"/>
        <v>1950</v>
      </c>
      <c r="U29" s="20">
        <f t="shared" si="6"/>
        <v>2800.0466666666666</v>
      </c>
    </row>
    <row r="30" spans="5:21" x14ac:dyDescent="0.3">
      <c r="E30" s="24" t="s">
        <v>446</v>
      </c>
      <c r="F30" s="23" t="s">
        <v>447</v>
      </c>
      <c r="G30" s="40" t="s">
        <v>327</v>
      </c>
      <c r="H30" s="41">
        <v>2</v>
      </c>
      <c r="I30" s="46">
        <v>3116.11</v>
      </c>
      <c r="J30" s="13">
        <f t="shared" si="0"/>
        <v>6232.22</v>
      </c>
      <c r="K30" s="50">
        <v>2464.8000000000002</v>
      </c>
      <c r="L30" s="13">
        <f t="shared" si="1"/>
        <v>4929.6000000000004</v>
      </c>
      <c r="M30" s="50">
        <v>2784.09</v>
      </c>
      <c r="N30" s="13">
        <f t="shared" si="2"/>
        <v>5568.18</v>
      </c>
      <c r="O30" s="50">
        <v>3100</v>
      </c>
      <c r="P30" s="13">
        <f t="shared" si="3"/>
        <v>6200</v>
      </c>
      <c r="Q30" s="50">
        <v>4000</v>
      </c>
      <c r="R30" s="13">
        <f t="shared" si="4"/>
        <v>8000</v>
      </c>
      <c r="S30" s="50">
        <v>2370</v>
      </c>
      <c r="T30" s="13">
        <f t="shared" si="5"/>
        <v>4740</v>
      </c>
      <c r="U30" s="20">
        <f t="shared" si="6"/>
        <v>2972.5</v>
      </c>
    </row>
    <row r="31" spans="5:21" x14ac:dyDescent="0.3">
      <c r="E31" s="24" t="s">
        <v>368</v>
      </c>
      <c r="F31" s="23" t="s">
        <v>369</v>
      </c>
      <c r="G31" s="40" t="s">
        <v>348</v>
      </c>
      <c r="H31" s="41">
        <v>9442</v>
      </c>
      <c r="I31" s="46">
        <v>3.78</v>
      </c>
      <c r="J31" s="13">
        <f t="shared" si="0"/>
        <v>35690.759999999995</v>
      </c>
      <c r="K31" s="50">
        <v>4.79</v>
      </c>
      <c r="L31" s="13">
        <f t="shared" si="1"/>
        <v>45227.18</v>
      </c>
      <c r="M31" s="50">
        <v>16.36</v>
      </c>
      <c r="N31" s="13">
        <f t="shared" si="2"/>
        <v>154471.12</v>
      </c>
      <c r="O31" s="50">
        <v>11.5</v>
      </c>
      <c r="P31" s="13">
        <f t="shared" si="3"/>
        <v>108583</v>
      </c>
      <c r="Q31" s="50">
        <v>20</v>
      </c>
      <c r="R31" s="13">
        <f t="shared" si="4"/>
        <v>188840</v>
      </c>
      <c r="S31" s="50">
        <v>19.75</v>
      </c>
      <c r="T31" s="13">
        <f t="shared" si="5"/>
        <v>186479.5</v>
      </c>
      <c r="U31" s="20">
        <f t="shared" si="6"/>
        <v>12.696666666666667</v>
      </c>
    </row>
    <row r="32" spans="5:21" x14ac:dyDescent="0.3">
      <c r="E32" s="24" t="s">
        <v>370</v>
      </c>
      <c r="F32" s="23" t="s">
        <v>371</v>
      </c>
      <c r="G32" s="40" t="s">
        <v>348</v>
      </c>
      <c r="H32" s="41">
        <v>833</v>
      </c>
      <c r="I32" s="46">
        <v>17.66</v>
      </c>
      <c r="J32" s="13">
        <f t="shared" si="0"/>
        <v>14710.78</v>
      </c>
      <c r="K32" s="50">
        <v>4.45</v>
      </c>
      <c r="L32" s="13">
        <f t="shared" si="1"/>
        <v>3706.8500000000004</v>
      </c>
      <c r="M32" s="50">
        <v>70.77</v>
      </c>
      <c r="N32" s="13">
        <f t="shared" si="2"/>
        <v>58951.409999999996</v>
      </c>
      <c r="O32" s="50">
        <v>30</v>
      </c>
      <c r="P32" s="13">
        <f t="shared" si="3"/>
        <v>24990</v>
      </c>
      <c r="Q32" s="50">
        <v>26</v>
      </c>
      <c r="R32" s="13">
        <f t="shared" si="4"/>
        <v>21658</v>
      </c>
      <c r="S32" s="50">
        <v>23.4</v>
      </c>
      <c r="T32" s="13">
        <f t="shared" si="5"/>
        <v>19492.199999999997</v>
      </c>
      <c r="U32" s="20">
        <f t="shared" si="6"/>
        <v>28.713333333333335</v>
      </c>
    </row>
    <row r="33" spans="5:21" x14ac:dyDescent="0.3">
      <c r="E33" s="24" t="s">
        <v>396</v>
      </c>
      <c r="F33" s="23" t="s">
        <v>448</v>
      </c>
      <c r="G33" s="40" t="s">
        <v>348</v>
      </c>
      <c r="H33" s="41">
        <v>2565</v>
      </c>
      <c r="I33" s="46">
        <v>11.5</v>
      </c>
      <c r="J33" s="13">
        <f t="shared" si="0"/>
        <v>29497.5</v>
      </c>
      <c r="K33" s="50">
        <v>2.23</v>
      </c>
      <c r="L33" s="13">
        <f t="shared" si="1"/>
        <v>5719.95</v>
      </c>
      <c r="M33" s="50">
        <v>5.15</v>
      </c>
      <c r="N33" s="13">
        <f t="shared" si="2"/>
        <v>13209.750000000002</v>
      </c>
      <c r="O33" s="50">
        <v>50</v>
      </c>
      <c r="P33" s="13">
        <f t="shared" si="3"/>
        <v>128250</v>
      </c>
      <c r="Q33" s="50">
        <v>1</v>
      </c>
      <c r="R33" s="13">
        <f t="shared" si="4"/>
        <v>2565</v>
      </c>
      <c r="S33" s="50">
        <v>40.5</v>
      </c>
      <c r="T33" s="13">
        <f t="shared" si="5"/>
        <v>103882.5</v>
      </c>
      <c r="U33" s="20">
        <f t="shared" si="6"/>
        <v>18.396666666666665</v>
      </c>
    </row>
    <row r="34" spans="5:21" x14ac:dyDescent="0.3">
      <c r="E34" s="24" t="s">
        <v>386</v>
      </c>
      <c r="F34" s="23" t="s">
        <v>449</v>
      </c>
      <c r="G34" s="40" t="s">
        <v>349</v>
      </c>
      <c r="H34" s="41">
        <v>2925</v>
      </c>
      <c r="I34" s="46">
        <v>34</v>
      </c>
      <c r="J34" s="13">
        <f t="shared" si="0"/>
        <v>99450</v>
      </c>
      <c r="K34" s="50">
        <v>38.840000000000003</v>
      </c>
      <c r="L34" s="13">
        <f t="shared" si="1"/>
        <v>113607.00000000001</v>
      </c>
      <c r="M34" s="50">
        <v>47.25</v>
      </c>
      <c r="N34" s="13">
        <f t="shared" si="2"/>
        <v>138206.25</v>
      </c>
      <c r="O34" s="50">
        <v>40.5</v>
      </c>
      <c r="P34" s="13">
        <f t="shared" si="3"/>
        <v>118462.5</v>
      </c>
      <c r="Q34" s="50">
        <v>58</v>
      </c>
      <c r="R34" s="13">
        <f t="shared" si="4"/>
        <v>169650</v>
      </c>
      <c r="S34" s="50">
        <v>43</v>
      </c>
      <c r="T34" s="13">
        <f t="shared" si="5"/>
        <v>125775</v>
      </c>
      <c r="U34" s="20">
        <f t="shared" si="6"/>
        <v>43.598333333333336</v>
      </c>
    </row>
    <row r="35" spans="5:21" x14ac:dyDescent="0.3">
      <c r="E35" s="24" t="s">
        <v>388</v>
      </c>
      <c r="F35" s="23" t="s">
        <v>450</v>
      </c>
      <c r="G35" s="40" t="s">
        <v>349</v>
      </c>
      <c r="H35" s="41">
        <v>525</v>
      </c>
      <c r="I35" s="46">
        <v>101</v>
      </c>
      <c r="J35" s="13">
        <f t="shared" si="0"/>
        <v>53025</v>
      </c>
      <c r="K35" s="50">
        <v>94.95</v>
      </c>
      <c r="L35" s="13">
        <f t="shared" si="1"/>
        <v>49848.75</v>
      </c>
      <c r="M35" s="50">
        <v>148.01</v>
      </c>
      <c r="N35" s="13">
        <f t="shared" si="2"/>
        <v>77705.25</v>
      </c>
      <c r="O35" s="50">
        <v>114</v>
      </c>
      <c r="P35" s="13">
        <f t="shared" si="3"/>
        <v>59850</v>
      </c>
      <c r="Q35" s="50">
        <v>120</v>
      </c>
      <c r="R35" s="13">
        <f t="shared" si="4"/>
        <v>63000</v>
      </c>
      <c r="S35" s="50">
        <v>123.5</v>
      </c>
      <c r="T35" s="13">
        <f t="shared" si="5"/>
        <v>64837.5</v>
      </c>
      <c r="U35" s="20">
        <f t="shared" si="6"/>
        <v>116.91000000000001</v>
      </c>
    </row>
    <row r="36" spans="5:21" x14ac:dyDescent="0.3">
      <c r="E36" s="24" t="s">
        <v>399</v>
      </c>
      <c r="F36" s="23" t="s">
        <v>451</v>
      </c>
      <c r="G36" s="40" t="s">
        <v>349</v>
      </c>
      <c r="H36" s="41">
        <v>775</v>
      </c>
      <c r="I36" s="46">
        <v>73.209999999999994</v>
      </c>
      <c r="J36" s="13">
        <f t="shared" si="0"/>
        <v>56737.749999999993</v>
      </c>
      <c r="K36" s="50">
        <v>79.540000000000006</v>
      </c>
      <c r="L36" s="13">
        <f t="shared" si="1"/>
        <v>61643.500000000007</v>
      </c>
      <c r="M36" s="50">
        <v>129.22</v>
      </c>
      <c r="N36" s="13">
        <f t="shared" si="2"/>
        <v>100145.5</v>
      </c>
      <c r="O36" s="50">
        <v>91.5</v>
      </c>
      <c r="P36" s="13">
        <f t="shared" si="3"/>
        <v>70912.5</v>
      </c>
      <c r="Q36" s="50">
        <v>100</v>
      </c>
      <c r="R36" s="13">
        <f t="shared" si="4"/>
        <v>77500</v>
      </c>
      <c r="S36" s="50">
        <v>110</v>
      </c>
      <c r="T36" s="13">
        <f t="shared" si="5"/>
        <v>85250</v>
      </c>
      <c r="U36" s="20">
        <f t="shared" si="6"/>
        <v>97.245000000000005</v>
      </c>
    </row>
    <row r="37" spans="5:21" x14ac:dyDescent="0.3">
      <c r="E37" s="24" t="s">
        <v>400</v>
      </c>
      <c r="F37" s="23" t="s">
        <v>452</v>
      </c>
      <c r="G37" s="40" t="s">
        <v>350</v>
      </c>
      <c r="H37" s="41">
        <v>1290</v>
      </c>
      <c r="I37" s="46">
        <v>4.9400000000000004</v>
      </c>
      <c r="J37" s="13">
        <f t="shared" si="0"/>
        <v>6372.6</v>
      </c>
      <c r="K37" s="50">
        <v>3.66</v>
      </c>
      <c r="L37" s="13">
        <f t="shared" si="1"/>
        <v>4721.4000000000005</v>
      </c>
      <c r="M37" s="50">
        <v>4.7</v>
      </c>
      <c r="N37" s="13">
        <f t="shared" si="2"/>
        <v>6063</v>
      </c>
      <c r="O37" s="50">
        <v>3</v>
      </c>
      <c r="P37" s="13">
        <f t="shared" si="3"/>
        <v>3870</v>
      </c>
      <c r="Q37" s="50">
        <v>4.5</v>
      </c>
      <c r="R37" s="13">
        <f t="shared" si="4"/>
        <v>5805</v>
      </c>
      <c r="S37" s="50">
        <v>3</v>
      </c>
      <c r="T37" s="13">
        <f t="shared" si="5"/>
        <v>3870</v>
      </c>
      <c r="U37" s="20">
        <f t="shared" si="6"/>
        <v>3.9666666666666668</v>
      </c>
    </row>
    <row r="38" spans="5:21" x14ac:dyDescent="0.3">
      <c r="E38" s="24" t="s">
        <v>387</v>
      </c>
      <c r="F38" s="23" t="s">
        <v>453</v>
      </c>
      <c r="G38" s="40" t="s">
        <v>350</v>
      </c>
      <c r="H38" s="41">
        <v>310</v>
      </c>
      <c r="I38" s="46">
        <v>4.7</v>
      </c>
      <c r="J38" s="13">
        <f t="shared" si="0"/>
        <v>1457</v>
      </c>
      <c r="K38" s="50">
        <v>4.26</v>
      </c>
      <c r="L38" s="13">
        <f t="shared" si="1"/>
        <v>1320.6</v>
      </c>
      <c r="M38" s="50">
        <v>5.87</v>
      </c>
      <c r="N38" s="13">
        <f t="shared" si="2"/>
        <v>1819.7</v>
      </c>
      <c r="O38" s="50">
        <v>3.5</v>
      </c>
      <c r="P38" s="13">
        <f t="shared" si="3"/>
        <v>1085</v>
      </c>
      <c r="Q38" s="50">
        <v>5.25</v>
      </c>
      <c r="R38" s="13">
        <f t="shared" si="4"/>
        <v>1627.5</v>
      </c>
      <c r="S38" s="50">
        <v>3.5</v>
      </c>
      <c r="T38" s="13">
        <f t="shared" si="5"/>
        <v>1085</v>
      </c>
      <c r="U38" s="20">
        <f t="shared" si="6"/>
        <v>4.5133333333333336</v>
      </c>
    </row>
    <row r="39" spans="5:21" x14ac:dyDescent="0.3">
      <c r="E39" s="24" t="s">
        <v>383</v>
      </c>
      <c r="F39" s="23" t="s">
        <v>454</v>
      </c>
      <c r="G39" s="40" t="s">
        <v>310</v>
      </c>
      <c r="H39" s="41">
        <v>35</v>
      </c>
      <c r="I39" s="46">
        <v>118.7</v>
      </c>
      <c r="J39" s="13">
        <f t="shared" si="0"/>
        <v>4154.5</v>
      </c>
      <c r="K39" s="50">
        <v>118.85</v>
      </c>
      <c r="L39" s="13">
        <f t="shared" si="1"/>
        <v>4159.75</v>
      </c>
      <c r="M39" s="50">
        <v>17.62</v>
      </c>
      <c r="N39" s="13">
        <f t="shared" si="2"/>
        <v>616.70000000000005</v>
      </c>
      <c r="O39" s="50">
        <v>45</v>
      </c>
      <c r="P39" s="13">
        <f t="shared" si="3"/>
        <v>1575</v>
      </c>
      <c r="Q39" s="50">
        <v>64</v>
      </c>
      <c r="R39" s="13">
        <f t="shared" si="4"/>
        <v>2240</v>
      </c>
      <c r="S39" s="50">
        <v>50</v>
      </c>
      <c r="T39" s="13">
        <f t="shared" si="5"/>
        <v>1750</v>
      </c>
      <c r="U39" s="20">
        <f t="shared" si="6"/>
        <v>69.028333333333336</v>
      </c>
    </row>
    <row r="40" spans="5:21" x14ac:dyDescent="0.3">
      <c r="E40" s="24" t="s">
        <v>382</v>
      </c>
      <c r="F40" s="23" t="s">
        <v>455</v>
      </c>
      <c r="G40" s="40" t="s">
        <v>351</v>
      </c>
      <c r="H40" s="41">
        <v>875</v>
      </c>
      <c r="I40" s="46">
        <v>3.12</v>
      </c>
      <c r="J40" s="13">
        <f t="shared" si="0"/>
        <v>2730</v>
      </c>
      <c r="K40" s="50">
        <v>6.24</v>
      </c>
      <c r="L40" s="13">
        <f t="shared" si="1"/>
        <v>5460</v>
      </c>
      <c r="M40" s="50">
        <v>2.06</v>
      </c>
      <c r="N40" s="13">
        <f t="shared" si="2"/>
        <v>1802.5</v>
      </c>
      <c r="O40" s="50">
        <v>3.12</v>
      </c>
      <c r="P40" s="13">
        <f t="shared" si="3"/>
        <v>2730</v>
      </c>
      <c r="Q40" s="50">
        <v>2.25</v>
      </c>
      <c r="R40" s="13">
        <f t="shared" si="4"/>
        <v>1968.75</v>
      </c>
      <c r="S40" s="50">
        <v>1</v>
      </c>
      <c r="T40" s="13">
        <f t="shared" si="5"/>
        <v>875</v>
      </c>
      <c r="U40" s="20">
        <f t="shared" si="6"/>
        <v>2.9649999999999999</v>
      </c>
    </row>
    <row r="41" spans="5:21" x14ac:dyDescent="0.3">
      <c r="E41" s="24" t="s">
        <v>372</v>
      </c>
      <c r="F41" s="23" t="s">
        <v>456</v>
      </c>
      <c r="G41" s="40" t="s">
        <v>351</v>
      </c>
      <c r="H41" s="41">
        <v>300</v>
      </c>
      <c r="I41" s="46">
        <v>2.08</v>
      </c>
      <c r="J41" s="13">
        <f t="shared" si="0"/>
        <v>624</v>
      </c>
      <c r="K41" s="50">
        <v>6.24</v>
      </c>
      <c r="L41" s="13">
        <f t="shared" si="1"/>
        <v>1872</v>
      </c>
      <c r="M41" s="50">
        <v>2.06</v>
      </c>
      <c r="N41" s="13">
        <f t="shared" si="2"/>
        <v>618</v>
      </c>
      <c r="O41" s="50">
        <v>2.08</v>
      </c>
      <c r="P41" s="13">
        <f t="shared" si="3"/>
        <v>624</v>
      </c>
      <c r="Q41" s="50">
        <v>2.25</v>
      </c>
      <c r="R41" s="13">
        <f t="shared" si="4"/>
        <v>675</v>
      </c>
      <c r="S41" s="50">
        <v>0.75</v>
      </c>
      <c r="T41" s="13">
        <f t="shared" si="5"/>
        <v>225</v>
      </c>
      <c r="U41" s="20">
        <f t="shared" si="6"/>
        <v>2.5766666666666667</v>
      </c>
    </row>
    <row r="42" spans="5:21" x14ac:dyDescent="0.3">
      <c r="E42" s="24" t="s">
        <v>373</v>
      </c>
      <c r="F42" s="23" t="s">
        <v>457</v>
      </c>
      <c r="G42" s="40" t="s">
        <v>309</v>
      </c>
      <c r="H42" s="41">
        <v>5</v>
      </c>
      <c r="I42" s="46">
        <v>2908.36</v>
      </c>
      <c r="J42" s="13">
        <f t="shared" si="0"/>
        <v>14541.800000000001</v>
      </c>
      <c r="K42" s="50">
        <v>2080</v>
      </c>
      <c r="L42" s="13">
        <f t="shared" si="1"/>
        <v>10400</v>
      </c>
      <c r="M42" s="50">
        <v>3524.16</v>
      </c>
      <c r="N42" s="13">
        <f t="shared" si="2"/>
        <v>17620.8</v>
      </c>
      <c r="O42" s="50">
        <v>2100</v>
      </c>
      <c r="P42" s="13">
        <f t="shared" si="3"/>
        <v>10500</v>
      </c>
      <c r="Q42" s="50">
        <v>5000</v>
      </c>
      <c r="R42" s="13">
        <f t="shared" si="4"/>
        <v>25000</v>
      </c>
      <c r="S42" s="50">
        <v>2000</v>
      </c>
      <c r="T42" s="13">
        <f t="shared" si="5"/>
        <v>10000</v>
      </c>
      <c r="U42" s="20">
        <f t="shared" si="6"/>
        <v>2935.42</v>
      </c>
    </row>
    <row r="43" spans="5:21" x14ac:dyDescent="0.3">
      <c r="E43" s="24" t="s">
        <v>375</v>
      </c>
      <c r="F43" s="23" t="s">
        <v>376</v>
      </c>
      <c r="G43" s="40" t="s">
        <v>347</v>
      </c>
      <c r="H43" s="41">
        <v>650</v>
      </c>
      <c r="I43" s="46">
        <v>6.75</v>
      </c>
      <c r="J43" s="13">
        <f t="shared" si="0"/>
        <v>4387.5</v>
      </c>
      <c r="K43" s="50">
        <v>10.4</v>
      </c>
      <c r="L43" s="13">
        <f t="shared" si="1"/>
        <v>6760</v>
      </c>
      <c r="M43" s="50">
        <v>9.4</v>
      </c>
      <c r="N43" s="13">
        <f t="shared" si="2"/>
        <v>6110</v>
      </c>
      <c r="O43" s="50">
        <v>10.5</v>
      </c>
      <c r="P43" s="13">
        <f t="shared" si="3"/>
        <v>6825</v>
      </c>
      <c r="Q43" s="50">
        <v>14</v>
      </c>
      <c r="R43" s="13">
        <f t="shared" si="4"/>
        <v>9100</v>
      </c>
      <c r="S43" s="50">
        <v>10</v>
      </c>
      <c r="T43" s="13">
        <f t="shared" si="5"/>
        <v>6500</v>
      </c>
      <c r="U43" s="20">
        <f t="shared" si="6"/>
        <v>10.174999999999999</v>
      </c>
    </row>
    <row r="44" spans="5:21" x14ac:dyDescent="0.3">
      <c r="E44" s="37" t="s">
        <v>377</v>
      </c>
      <c r="F44" s="36" t="s">
        <v>458</v>
      </c>
      <c r="G44" s="4" t="s">
        <v>347</v>
      </c>
      <c r="H44" s="17">
        <v>24800</v>
      </c>
      <c r="I44" s="47">
        <v>1.84</v>
      </c>
      <c r="J44" s="14">
        <f t="shared" si="0"/>
        <v>45632</v>
      </c>
      <c r="K44" s="52">
        <v>1.34</v>
      </c>
      <c r="L44" s="14">
        <f t="shared" si="1"/>
        <v>33232</v>
      </c>
      <c r="M44" s="52">
        <v>1.07</v>
      </c>
      <c r="N44" s="14">
        <f t="shared" si="2"/>
        <v>26536</v>
      </c>
      <c r="O44" s="52">
        <v>2.1800000000000002</v>
      </c>
      <c r="P44" s="14">
        <f t="shared" si="3"/>
        <v>54064.000000000007</v>
      </c>
      <c r="Q44" s="52">
        <v>1.5</v>
      </c>
      <c r="R44" s="14">
        <f t="shared" si="4"/>
        <v>37200</v>
      </c>
      <c r="S44" s="52">
        <v>3.5</v>
      </c>
      <c r="T44" s="14">
        <f t="shared" si="5"/>
        <v>86800</v>
      </c>
      <c r="U44" s="22">
        <f t="shared" si="6"/>
        <v>1.905</v>
      </c>
    </row>
    <row r="45" spans="5:21" s="5" customFormat="1" x14ac:dyDescent="0.3">
      <c r="G45" s="21"/>
      <c r="H45" s="21" t="s">
        <v>425</v>
      </c>
      <c r="I45" s="29"/>
      <c r="J45" s="30">
        <f>SUM(J11:J44)</f>
        <v>543860.26</v>
      </c>
      <c r="K45" s="31"/>
      <c r="L45" s="30">
        <f>SUM(L11:L44)</f>
        <v>552825.22</v>
      </c>
      <c r="M45" s="31"/>
      <c r="N45" s="30">
        <f>SUM(N11:N44)</f>
        <v>875745.39999999991</v>
      </c>
      <c r="O45" s="31"/>
      <c r="P45" s="30">
        <f>SUM(P11:P44)</f>
        <v>880636</v>
      </c>
      <c r="Q45" s="31"/>
      <c r="R45" s="30">
        <f>SUM(R11:R44)</f>
        <v>1116885.25</v>
      </c>
      <c r="S45" s="31"/>
      <c r="T45" s="30">
        <f>SUM(T11:T44)</f>
        <v>1125074.7</v>
      </c>
    </row>
    <row r="48" spans="5:21" ht="15.6" x14ac:dyDescent="0.3">
      <c r="E48" s="85" t="s">
        <v>464</v>
      </c>
      <c r="F48" s="86"/>
    </row>
    <row r="49" spans="5:21" x14ac:dyDescent="0.3">
      <c r="E49" s="8" t="s">
        <v>304</v>
      </c>
      <c r="F49" s="8" t="s">
        <v>305</v>
      </c>
      <c r="G49" s="40" t="s">
        <v>306</v>
      </c>
      <c r="H49" s="41" t="s">
        <v>307</v>
      </c>
      <c r="I49" s="82" t="s">
        <v>460</v>
      </c>
      <c r="J49" s="83"/>
      <c r="K49" s="82" t="s">
        <v>461</v>
      </c>
      <c r="L49" s="83"/>
      <c r="M49" s="82" t="s">
        <v>462</v>
      </c>
      <c r="N49" s="83"/>
      <c r="O49" s="82" t="s">
        <v>358</v>
      </c>
      <c r="P49" s="83"/>
      <c r="Q49" s="82" t="s">
        <v>357</v>
      </c>
      <c r="R49" s="83"/>
      <c r="S49" s="82" t="s">
        <v>463</v>
      </c>
      <c r="T49" s="83"/>
      <c r="U49" s="5" t="s">
        <v>317</v>
      </c>
    </row>
    <row r="50" spans="5:21" x14ac:dyDescent="0.3">
      <c r="H50" s="41"/>
      <c r="I50" s="28" t="s">
        <v>313</v>
      </c>
      <c r="J50" s="16" t="s">
        <v>314</v>
      </c>
      <c r="K50" s="28" t="s">
        <v>313</v>
      </c>
      <c r="L50" s="16" t="s">
        <v>314</v>
      </c>
      <c r="M50" s="28" t="s">
        <v>313</v>
      </c>
      <c r="N50" s="16" t="s">
        <v>314</v>
      </c>
      <c r="O50" s="28" t="s">
        <v>313</v>
      </c>
      <c r="P50" s="16" t="s">
        <v>314</v>
      </c>
      <c r="Q50" s="28" t="s">
        <v>313</v>
      </c>
      <c r="R50" s="16" t="s">
        <v>314</v>
      </c>
      <c r="S50" s="28" t="s">
        <v>313</v>
      </c>
      <c r="T50" s="16" t="s">
        <v>314</v>
      </c>
    </row>
    <row r="51" spans="5:21" x14ac:dyDescent="0.3">
      <c r="E51" t="s">
        <v>353</v>
      </c>
      <c r="F51" t="s">
        <v>433</v>
      </c>
      <c r="G51" s="40" t="s">
        <v>310</v>
      </c>
      <c r="H51" s="41">
        <v>700</v>
      </c>
      <c r="I51" s="46">
        <v>2.08</v>
      </c>
      <c r="J51" s="38">
        <f>I51*$H51</f>
        <v>1456</v>
      </c>
      <c r="K51" s="46">
        <v>1.46</v>
      </c>
      <c r="L51" s="38">
        <f>K51*$H51</f>
        <v>1022</v>
      </c>
      <c r="M51" s="46">
        <v>1.64</v>
      </c>
      <c r="N51" s="38">
        <f>M51*$H51</f>
        <v>1148</v>
      </c>
      <c r="O51" s="46">
        <v>2.1</v>
      </c>
      <c r="P51" s="38">
        <f>O51*$H51</f>
        <v>1470</v>
      </c>
      <c r="Q51" s="46">
        <v>1.8</v>
      </c>
      <c r="R51" s="38">
        <f>Q51*$H51</f>
        <v>1260</v>
      </c>
      <c r="S51" s="46">
        <v>1.4</v>
      </c>
      <c r="T51" s="38">
        <f>S51*$H51</f>
        <v>979.99999999999989</v>
      </c>
      <c r="U51" s="20">
        <f>AVERAGE(I51,K51,M51,O51,Q51,S51)</f>
        <v>1.7466666666666668</v>
      </c>
    </row>
    <row r="52" spans="5:21" ht="28.8" x14ac:dyDescent="0.3">
      <c r="E52" t="s">
        <v>354</v>
      </c>
      <c r="F52" s="23" t="s">
        <v>434</v>
      </c>
      <c r="G52" s="40" t="s">
        <v>310</v>
      </c>
      <c r="H52" s="41">
        <v>350</v>
      </c>
      <c r="I52" s="46">
        <v>2.08</v>
      </c>
      <c r="J52" s="38">
        <f t="shared" ref="J52:L54" si="7">I52*$H52</f>
        <v>728</v>
      </c>
      <c r="K52" s="46">
        <v>1.66</v>
      </c>
      <c r="L52" s="38">
        <f t="shared" si="7"/>
        <v>581</v>
      </c>
      <c r="M52" s="46">
        <v>1.88</v>
      </c>
      <c r="N52" s="38">
        <f t="shared" ref="N52" si="8">M52*$H52</f>
        <v>658</v>
      </c>
      <c r="O52" s="46">
        <v>2.1</v>
      </c>
      <c r="P52" s="38">
        <f t="shared" ref="P52" si="9">O52*$H52</f>
        <v>735</v>
      </c>
      <c r="Q52" s="46">
        <v>2</v>
      </c>
      <c r="R52" s="38">
        <f t="shared" ref="R52" si="10">Q52*$H52</f>
        <v>700</v>
      </c>
      <c r="S52" s="46">
        <v>1.6</v>
      </c>
      <c r="T52" s="38">
        <f t="shared" ref="T52" si="11">S52*$H52</f>
        <v>560</v>
      </c>
      <c r="U52" s="20">
        <f t="shared" ref="U52:U54" si="12">AVERAGE(I52,K52,M52,O52,Q52,S52)</f>
        <v>1.8866666666666667</v>
      </c>
    </row>
    <row r="53" spans="5:21" x14ac:dyDescent="0.3">
      <c r="E53" t="s">
        <v>438</v>
      </c>
      <c r="F53" t="s">
        <v>439</v>
      </c>
      <c r="G53" s="40" t="s">
        <v>310</v>
      </c>
      <c r="H53" s="41">
        <v>300</v>
      </c>
      <c r="I53" s="46">
        <v>4.1500000000000004</v>
      </c>
      <c r="J53" s="38">
        <f t="shared" si="7"/>
        <v>1245</v>
      </c>
      <c r="K53" s="46">
        <v>9.15</v>
      </c>
      <c r="L53" s="38">
        <f t="shared" si="7"/>
        <v>2745</v>
      </c>
      <c r="M53" s="46">
        <v>10.34</v>
      </c>
      <c r="N53" s="38">
        <f t="shared" ref="N53" si="13">M53*$H53</f>
        <v>3102</v>
      </c>
      <c r="O53" s="46">
        <v>4.5</v>
      </c>
      <c r="P53" s="38">
        <f t="shared" ref="P53" si="14">O53*$H53</f>
        <v>1350</v>
      </c>
      <c r="Q53" s="46">
        <v>11</v>
      </c>
      <c r="R53" s="38">
        <f t="shared" ref="R53" si="15">Q53*$H53</f>
        <v>3300</v>
      </c>
      <c r="S53" s="46">
        <v>8.8000000000000007</v>
      </c>
      <c r="T53" s="38">
        <f t="shared" ref="T53" si="16">S53*$H53</f>
        <v>2640</v>
      </c>
      <c r="U53" s="20">
        <f t="shared" si="12"/>
        <v>7.9899999999999993</v>
      </c>
    </row>
    <row r="54" spans="5:21" x14ac:dyDescent="0.3">
      <c r="E54" s="11" t="s">
        <v>398</v>
      </c>
      <c r="F54" s="11" t="s">
        <v>442</v>
      </c>
      <c r="G54" s="4" t="s">
        <v>327</v>
      </c>
      <c r="H54" s="17">
        <v>2</v>
      </c>
      <c r="I54" s="47">
        <v>6232.21</v>
      </c>
      <c r="J54" s="39">
        <f t="shared" si="7"/>
        <v>12464.42</v>
      </c>
      <c r="K54" s="47">
        <v>5896</v>
      </c>
      <c r="L54" s="39">
        <f t="shared" si="7"/>
        <v>11792</v>
      </c>
      <c r="M54" s="47">
        <v>6660.66</v>
      </c>
      <c r="N54" s="39">
        <f t="shared" ref="N54" si="17">M54*$H54</f>
        <v>13321.32</v>
      </c>
      <c r="O54" s="47">
        <v>6500</v>
      </c>
      <c r="P54" s="39">
        <f t="shared" ref="P54" si="18">O54*$H54</f>
        <v>13000</v>
      </c>
      <c r="Q54" s="47">
        <v>8200</v>
      </c>
      <c r="R54" s="39">
        <f t="shared" ref="R54" si="19">Q54*$H54</f>
        <v>16400</v>
      </c>
      <c r="S54" s="47">
        <v>5670</v>
      </c>
      <c r="T54" s="39">
        <f t="shared" ref="T54" si="20">S54*$H54</f>
        <v>11340</v>
      </c>
      <c r="U54" s="22">
        <f t="shared" si="12"/>
        <v>6526.4783333333326</v>
      </c>
    </row>
    <row r="55" spans="5:21" s="5" customFormat="1" x14ac:dyDescent="0.3">
      <c r="G55" s="21"/>
      <c r="H55" s="21" t="s">
        <v>425</v>
      </c>
      <c r="I55" s="29"/>
      <c r="J55" s="30">
        <f>SUM(J51:J54)</f>
        <v>15893.42</v>
      </c>
      <c r="K55" s="29"/>
      <c r="L55" s="30">
        <f>SUM(L51:L54)</f>
        <v>16140</v>
      </c>
      <c r="M55" s="29"/>
      <c r="N55" s="30">
        <f>SUM(N51:N54)</f>
        <v>18229.32</v>
      </c>
      <c r="O55" s="29"/>
      <c r="P55" s="30">
        <f>SUM(P51:P54)</f>
        <v>16555</v>
      </c>
      <c r="Q55" s="29"/>
      <c r="R55" s="30">
        <f>SUM(R51:R54)</f>
        <v>21660</v>
      </c>
      <c r="S55" s="29"/>
      <c r="T55" s="30">
        <f>SUM(T51:T54)</f>
        <v>15520</v>
      </c>
    </row>
  </sheetData>
  <mergeCells count="14">
    <mergeCell ref="O49:P49"/>
    <mergeCell ref="Q49:R49"/>
    <mergeCell ref="S49:T49"/>
    <mergeCell ref="E48:F48"/>
    <mergeCell ref="I49:J49"/>
    <mergeCell ref="K49:L49"/>
    <mergeCell ref="M49:N49"/>
    <mergeCell ref="O9:P9"/>
    <mergeCell ref="Q9:R9"/>
    <mergeCell ref="S9:T9"/>
    <mergeCell ref="E8:F8"/>
    <mergeCell ref="I9:J9"/>
    <mergeCell ref="K9:L9"/>
    <mergeCell ref="M9:N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077C1-F5CE-4435-9DB8-3A17CEE8D485}">
  <dimension ref="A1:M107"/>
  <sheetViews>
    <sheetView topLeftCell="A97" workbookViewId="0"/>
  </sheetViews>
  <sheetFormatPr defaultRowHeight="14.4" x14ac:dyDescent="0.3"/>
  <cols>
    <col min="2" max="2" width="14" customWidth="1"/>
    <col min="3" max="3" width="9.109375" customWidth="1"/>
    <col min="4" max="4" width="16" customWidth="1"/>
    <col min="5" max="5" width="11.109375" customWidth="1"/>
    <col min="6" max="6" width="81" customWidth="1"/>
    <col min="7" max="8" width="8.88671875" style="56"/>
    <col min="9" max="12" width="14.33203125" customWidth="1"/>
    <col min="13" max="13" width="17" bestFit="1" customWidth="1"/>
  </cols>
  <sheetData>
    <row r="1" spans="1:13" ht="15.6" x14ac:dyDescent="0.3">
      <c r="A1" s="6" t="s">
        <v>324</v>
      </c>
      <c r="B1" t="s">
        <v>22</v>
      </c>
      <c r="D1" s="6" t="s">
        <v>321</v>
      </c>
      <c r="E1" t="str">
        <f>VLOOKUP($B$1,Data!$A$2:$E$80,2)</f>
        <v>Fentress</v>
      </c>
    </row>
    <row r="2" spans="1:13" ht="15.6" x14ac:dyDescent="0.3">
      <c r="A2" s="6" t="s">
        <v>323</v>
      </c>
      <c r="B2" t="str">
        <f>VLOOKUP($B$1,Data!$A$2:$E$80,3)</f>
        <v>Jamestown</v>
      </c>
      <c r="D2" s="6" t="s">
        <v>320</v>
      </c>
      <c r="E2" t="str">
        <f>VLOOKUP($B$1,Data!$A$2:$E$80,5)</f>
        <v>Middle</v>
      </c>
    </row>
    <row r="3" spans="1:13" ht="15.6" x14ac:dyDescent="0.3">
      <c r="A3" s="6" t="s">
        <v>322</v>
      </c>
      <c r="B3" t="str">
        <f>VLOOKUP($B$1,Data!$A$2:$E$80,4)</f>
        <v>Jamestown Municipal</v>
      </c>
    </row>
    <row r="5" spans="1:13" ht="15.6" x14ac:dyDescent="0.3">
      <c r="A5" s="6" t="s">
        <v>319</v>
      </c>
      <c r="C5" t="str">
        <f>Index!D13</f>
        <v>Air Traffic Control Tower Upgrades</v>
      </c>
    </row>
    <row r="6" spans="1:13" ht="15.6" x14ac:dyDescent="0.3">
      <c r="A6" s="6" t="s">
        <v>325</v>
      </c>
      <c r="B6" t="str">
        <f>Index!E13</f>
        <v>N/A</v>
      </c>
    </row>
    <row r="7" spans="1:13" ht="15.6" x14ac:dyDescent="0.3">
      <c r="A7" s="6" t="s">
        <v>318</v>
      </c>
      <c r="B7" s="7">
        <v>43879</v>
      </c>
    </row>
    <row r="8" spans="1:13" ht="15.6" x14ac:dyDescent="0.3">
      <c r="E8" s="85" t="s">
        <v>880</v>
      </c>
      <c r="F8" s="86"/>
    </row>
    <row r="9" spans="1:13" x14ac:dyDescent="0.3">
      <c r="E9" s="8" t="s">
        <v>304</v>
      </c>
      <c r="F9" s="8" t="s">
        <v>305</v>
      </c>
      <c r="G9" s="56" t="s">
        <v>306</v>
      </c>
      <c r="H9" s="57" t="s">
        <v>307</v>
      </c>
      <c r="I9" s="82" t="s">
        <v>357</v>
      </c>
      <c r="J9" s="83"/>
      <c r="K9" s="82" t="s">
        <v>875</v>
      </c>
      <c r="L9" s="83"/>
      <c r="M9" s="5" t="s">
        <v>317</v>
      </c>
    </row>
    <row r="10" spans="1:13" x14ac:dyDescent="0.3">
      <c r="H10" s="57"/>
      <c r="I10" s="28" t="s">
        <v>313</v>
      </c>
      <c r="J10" s="16" t="s">
        <v>314</v>
      </c>
      <c r="K10" s="28" t="s">
        <v>313</v>
      </c>
      <c r="L10" s="16" t="s">
        <v>314</v>
      </c>
    </row>
    <row r="11" spans="1:13" x14ac:dyDescent="0.3">
      <c r="E11" t="s">
        <v>366</v>
      </c>
      <c r="F11" t="s">
        <v>526</v>
      </c>
      <c r="G11" s="56" t="s">
        <v>311</v>
      </c>
      <c r="H11" s="57">
        <v>1</v>
      </c>
      <c r="I11" s="45">
        <v>190000</v>
      </c>
      <c r="J11" s="13">
        <f>I11*$H11</f>
        <v>190000</v>
      </c>
      <c r="K11" s="45">
        <v>523000</v>
      </c>
      <c r="L11" s="13">
        <f>K11*$H11</f>
        <v>523000</v>
      </c>
      <c r="M11" s="20">
        <f>AVERAGE(I11,K11)</f>
        <v>356500</v>
      </c>
    </row>
    <row r="12" spans="1:13" x14ac:dyDescent="0.3">
      <c r="E12" t="s">
        <v>782</v>
      </c>
      <c r="F12" t="s">
        <v>783</v>
      </c>
      <c r="G12" s="56" t="s">
        <v>311</v>
      </c>
      <c r="H12" s="57">
        <v>1</v>
      </c>
      <c r="I12" s="46">
        <v>83000</v>
      </c>
      <c r="J12" s="13">
        <f t="shared" ref="J12:J75" si="0">I12*$H12</f>
        <v>83000</v>
      </c>
      <c r="K12" s="46">
        <v>60000</v>
      </c>
      <c r="L12" s="13">
        <f t="shared" ref="L12:L75" si="1">K12*$H12</f>
        <v>60000</v>
      </c>
      <c r="M12" s="20">
        <f t="shared" ref="M12:M75" si="2">AVERAGE(I12,K12)</f>
        <v>71500</v>
      </c>
    </row>
    <row r="13" spans="1:13" x14ac:dyDescent="0.3">
      <c r="H13" s="57"/>
      <c r="I13" s="46"/>
      <c r="J13" s="13"/>
      <c r="K13" s="46"/>
      <c r="L13" s="13"/>
      <c r="M13" s="20"/>
    </row>
    <row r="14" spans="1:13" x14ac:dyDescent="0.3">
      <c r="E14" t="s">
        <v>362</v>
      </c>
      <c r="F14" t="s">
        <v>784</v>
      </c>
      <c r="G14" s="56" t="s">
        <v>311</v>
      </c>
      <c r="H14" s="57">
        <v>1</v>
      </c>
      <c r="I14" s="46">
        <v>136000</v>
      </c>
      <c r="J14" s="13">
        <f t="shared" si="0"/>
        <v>136000</v>
      </c>
      <c r="K14" s="46">
        <v>200000</v>
      </c>
      <c r="L14" s="13">
        <f t="shared" si="1"/>
        <v>200000</v>
      </c>
      <c r="M14" s="20">
        <f t="shared" si="2"/>
        <v>168000</v>
      </c>
    </row>
    <row r="15" spans="1:13" x14ac:dyDescent="0.3">
      <c r="E15" t="s">
        <v>641</v>
      </c>
      <c r="F15" t="s">
        <v>785</v>
      </c>
      <c r="G15" s="56" t="s">
        <v>308</v>
      </c>
      <c r="H15" s="57">
        <v>10</v>
      </c>
      <c r="I15" s="46">
        <v>2200</v>
      </c>
      <c r="J15" s="13">
        <f t="shared" si="0"/>
        <v>22000</v>
      </c>
      <c r="K15" s="46">
        <v>1790</v>
      </c>
      <c r="L15" s="13">
        <f t="shared" si="1"/>
        <v>17900</v>
      </c>
      <c r="M15" s="20">
        <f t="shared" si="2"/>
        <v>1995</v>
      </c>
    </row>
    <row r="16" spans="1:13" x14ac:dyDescent="0.3">
      <c r="E16" t="s">
        <v>786</v>
      </c>
      <c r="F16" t="s">
        <v>787</v>
      </c>
      <c r="G16" s="56" t="s">
        <v>310</v>
      </c>
      <c r="H16" s="57">
        <v>7600</v>
      </c>
      <c r="I16" s="46">
        <v>1.5</v>
      </c>
      <c r="J16" s="13">
        <f t="shared" si="0"/>
        <v>11400</v>
      </c>
      <c r="K16" s="46">
        <v>2.8</v>
      </c>
      <c r="L16" s="13">
        <f t="shared" si="1"/>
        <v>21280</v>
      </c>
      <c r="M16" s="20">
        <f t="shared" si="2"/>
        <v>2.15</v>
      </c>
    </row>
    <row r="17" spans="5:13" x14ac:dyDescent="0.3">
      <c r="E17" t="s">
        <v>788</v>
      </c>
      <c r="F17" t="s">
        <v>789</v>
      </c>
      <c r="G17" s="56" t="s">
        <v>310</v>
      </c>
      <c r="H17" s="57">
        <v>2250</v>
      </c>
      <c r="I17" s="46">
        <v>3.8</v>
      </c>
      <c r="J17" s="13">
        <f t="shared" si="0"/>
        <v>8550</v>
      </c>
      <c r="K17" s="46">
        <v>5.65</v>
      </c>
      <c r="L17" s="13">
        <f t="shared" si="1"/>
        <v>12712.5</v>
      </c>
      <c r="M17" s="20">
        <f t="shared" si="2"/>
        <v>4.7249999999999996</v>
      </c>
    </row>
    <row r="18" spans="5:13" x14ac:dyDescent="0.3">
      <c r="E18" t="s">
        <v>790</v>
      </c>
      <c r="F18" t="s">
        <v>791</v>
      </c>
      <c r="G18" s="56" t="s">
        <v>327</v>
      </c>
      <c r="H18" s="57">
        <v>3</v>
      </c>
      <c r="I18" s="46">
        <v>850</v>
      </c>
      <c r="J18" s="13">
        <f t="shared" si="0"/>
        <v>2550</v>
      </c>
      <c r="K18" s="46">
        <v>475</v>
      </c>
      <c r="L18" s="13">
        <f t="shared" si="1"/>
        <v>1425</v>
      </c>
      <c r="M18" s="20">
        <f t="shared" si="2"/>
        <v>662.5</v>
      </c>
    </row>
    <row r="19" spans="5:13" x14ac:dyDescent="0.3">
      <c r="E19" t="s">
        <v>792</v>
      </c>
      <c r="F19" t="s">
        <v>793</v>
      </c>
      <c r="G19" s="56" t="s">
        <v>327</v>
      </c>
      <c r="H19" s="57">
        <v>1</v>
      </c>
      <c r="I19" s="46">
        <v>1700</v>
      </c>
      <c r="J19" s="13">
        <f t="shared" si="0"/>
        <v>1700</v>
      </c>
      <c r="K19" s="46">
        <v>2725</v>
      </c>
      <c r="L19" s="13">
        <f t="shared" si="1"/>
        <v>2725</v>
      </c>
      <c r="M19" s="20">
        <f t="shared" si="2"/>
        <v>2212.5</v>
      </c>
    </row>
    <row r="20" spans="5:13" x14ac:dyDescent="0.3">
      <c r="E20" t="s">
        <v>794</v>
      </c>
      <c r="F20" t="s">
        <v>795</v>
      </c>
      <c r="G20" s="56" t="s">
        <v>347</v>
      </c>
      <c r="H20" s="57">
        <v>1000</v>
      </c>
      <c r="I20" s="46">
        <v>2</v>
      </c>
      <c r="J20" s="13">
        <f t="shared" si="0"/>
        <v>2000</v>
      </c>
      <c r="K20" s="46">
        <v>2.6</v>
      </c>
      <c r="L20" s="13">
        <f t="shared" si="1"/>
        <v>2600</v>
      </c>
      <c r="M20" s="20">
        <f t="shared" si="2"/>
        <v>2.2999999999999998</v>
      </c>
    </row>
    <row r="21" spans="5:13" x14ac:dyDescent="0.3">
      <c r="E21" t="s">
        <v>796</v>
      </c>
      <c r="F21" t="s">
        <v>797</v>
      </c>
      <c r="G21" s="56" t="s">
        <v>310</v>
      </c>
      <c r="H21" s="57">
        <v>1000</v>
      </c>
      <c r="I21" s="46">
        <v>2</v>
      </c>
      <c r="J21" s="13">
        <f t="shared" si="0"/>
        <v>2000</v>
      </c>
      <c r="K21" s="46">
        <v>2.4</v>
      </c>
      <c r="L21" s="13">
        <f t="shared" si="1"/>
        <v>2400</v>
      </c>
      <c r="M21" s="20">
        <f t="shared" si="2"/>
        <v>2.2000000000000002</v>
      </c>
    </row>
    <row r="22" spans="5:13" x14ac:dyDescent="0.3">
      <c r="E22" t="s">
        <v>798</v>
      </c>
      <c r="F22" t="s">
        <v>799</v>
      </c>
      <c r="G22" s="56" t="s">
        <v>327</v>
      </c>
      <c r="H22" s="57">
        <v>2</v>
      </c>
      <c r="I22" s="46">
        <v>20000</v>
      </c>
      <c r="J22" s="13">
        <f t="shared" si="0"/>
        <v>40000</v>
      </c>
      <c r="K22" s="46">
        <v>50000</v>
      </c>
      <c r="L22" s="13">
        <f t="shared" si="1"/>
        <v>100000</v>
      </c>
      <c r="M22" s="20">
        <f t="shared" si="2"/>
        <v>35000</v>
      </c>
    </row>
    <row r="23" spans="5:13" x14ac:dyDescent="0.3">
      <c r="E23" t="s">
        <v>800</v>
      </c>
      <c r="F23" t="s">
        <v>801</v>
      </c>
      <c r="G23" s="56" t="s">
        <v>310</v>
      </c>
      <c r="H23" s="57">
        <v>600</v>
      </c>
      <c r="I23" s="46">
        <v>6.75</v>
      </c>
      <c r="J23" s="13">
        <f t="shared" si="0"/>
        <v>4050</v>
      </c>
      <c r="K23" s="46">
        <v>9.5</v>
      </c>
      <c r="L23" s="13">
        <f t="shared" si="1"/>
        <v>5700</v>
      </c>
      <c r="M23" s="20">
        <f t="shared" si="2"/>
        <v>8.125</v>
      </c>
    </row>
    <row r="24" spans="5:13" x14ac:dyDescent="0.3">
      <c r="H24" s="57"/>
      <c r="I24" s="46"/>
      <c r="J24" s="13"/>
      <c r="K24" s="46"/>
      <c r="L24" s="13"/>
      <c r="M24" s="20"/>
    </row>
    <row r="25" spans="5:13" x14ac:dyDescent="0.3">
      <c r="E25" t="s">
        <v>578</v>
      </c>
      <c r="F25" t="s">
        <v>802</v>
      </c>
      <c r="G25" s="56" t="s">
        <v>347</v>
      </c>
      <c r="H25" s="57">
        <v>6075</v>
      </c>
      <c r="I25" s="46">
        <v>4.2</v>
      </c>
      <c r="J25" s="13">
        <f t="shared" si="0"/>
        <v>25515</v>
      </c>
      <c r="K25" s="46">
        <v>3.95</v>
      </c>
      <c r="L25" s="13">
        <f t="shared" si="1"/>
        <v>23996.25</v>
      </c>
      <c r="M25" s="20">
        <f t="shared" si="2"/>
        <v>4.0750000000000002</v>
      </c>
    </row>
    <row r="26" spans="5:13" x14ac:dyDescent="0.3">
      <c r="E26" t="s">
        <v>803</v>
      </c>
      <c r="F26" t="s">
        <v>804</v>
      </c>
      <c r="G26" s="56" t="s">
        <v>351</v>
      </c>
      <c r="H26" s="57">
        <v>50</v>
      </c>
      <c r="I26" s="46">
        <v>230</v>
      </c>
      <c r="J26" s="13">
        <f t="shared" si="0"/>
        <v>11500</v>
      </c>
      <c r="K26" s="46">
        <v>13.3</v>
      </c>
      <c r="L26" s="13">
        <f t="shared" si="1"/>
        <v>665</v>
      </c>
      <c r="M26" s="20">
        <f t="shared" si="2"/>
        <v>121.65</v>
      </c>
    </row>
    <row r="27" spans="5:13" x14ac:dyDescent="0.3">
      <c r="E27" t="s">
        <v>805</v>
      </c>
      <c r="F27" t="s">
        <v>806</v>
      </c>
      <c r="G27" s="56" t="s">
        <v>310</v>
      </c>
      <c r="H27" s="57">
        <v>20000</v>
      </c>
      <c r="I27" s="46">
        <v>1.35</v>
      </c>
      <c r="J27" s="13">
        <f t="shared" si="0"/>
        <v>27000</v>
      </c>
      <c r="K27" s="46">
        <v>0.7</v>
      </c>
      <c r="L27" s="13">
        <f t="shared" si="1"/>
        <v>14000</v>
      </c>
      <c r="M27" s="20">
        <f t="shared" si="2"/>
        <v>1.0249999999999999</v>
      </c>
    </row>
    <row r="28" spans="5:13" x14ac:dyDescent="0.3">
      <c r="E28" t="s">
        <v>368</v>
      </c>
      <c r="F28" t="s">
        <v>718</v>
      </c>
      <c r="G28" s="56" t="s">
        <v>348</v>
      </c>
      <c r="H28" s="57">
        <v>40000</v>
      </c>
      <c r="I28" s="46">
        <v>6.65</v>
      </c>
      <c r="J28" s="13">
        <f t="shared" si="0"/>
        <v>266000</v>
      </c>
      <c r="K28" s="46">
        <v>17</v>
      </c>
      <c r="L28" s="13">
        <f t="shared" si="1"/>
        <v>680000</v>
      </c>
      <c r="M28" s="20">
        <f t="shared" si="2"/>
        <v>11.824999999999999</v>
      </c>
    </row>
    <row r="29" spans="5:13" x14ac:dyDescent="0.3">
      <c r="E29" t="s">
        <v>370</v>
      </c>
      <c r="F29" t="s">
        <v>807</v>
      </c>
      <c r="G29" s="56" t="s">
        <v>348</v>
      </c>
      <c r="H29" s="57">
        <v>5000</v>
      </c>
      <c r="I29" s="46">
        <v>16.649999999999999</v>
      </c>
      <c r="J29" s="13">
        <f t="shared" si="0"/>
        <v>83250</v>
      </c>
      <c r="K29" s="46">
        <v>35</v>
      </c>
      <c r="L29" s="13">
        <f t="shared" si="1"/>
        <v>175000</v>
      </c>
      <c r="M29" s="20">
        <f t="shared" si="2"/>
        <v>25.824999999999999</v>
      </c>
    </row>
    <row r="30" spans="5:13" x14ac:dyDescent="0.3">
      <c r="E30" t="s">
        <v>396</v>
      </c>
      <c r="F30" t="s">
        <v>808</v>
      </c>
      <c r="G30" s="56" t="s">
        <v>348</v>
      </c>
      <c r="H30" s="57">
        <v>1500</v>
      </c>
      <c r="I30" s="46">
        <v>20.65</v>
      </c>
      <c r="J30" s="13">
        <f t="shared" si="0"/>
        <v>30974.999999999996</v>
      </c>
      <c r="K30" s="46">
        <v>50</v>
      </c>
      <c r="L30" s="13">
        <f t="shared" si="1"/>
        <v>75000</v>
      </c>
      <c r="M30" s="20">
        <f t="shared" si="2"/>
        <v>35.325000000000003</v>
      </c>
    </row>
    <row r="31" spans="5:13" x14ac:dyDescent="0.3">
      <c r="E31" t="s">
        <v>386</v>
      </c>
      <c r="F31" t="s">
        <v>809</v>
      </c>
      <c r="G31" s="56" t="s">
        <v>347</v>
      </c>
      <c r="H31" s="57">
        <v>13050</v>
      </c>
      <c r="I31" s="46">
        <v>10.95</v>
      </c>
      <c r="J31" s="13">
        <f t="shared" si="0"/>
        <v>142897.5</v>
      </c>
      <c r="K31" s="46">
        <v>12</v>
      </c>
      <c r="L31" s="13">
        <f t="shared" si="1"/>
        <v>156600</v>
      </c>
      <c r="M31" s="20">
        <f t="shared" si="2"/>
        <v>11.475</v>
      </c>
    </row>
    <row r="32" spans="5:13" x14ac:dyDescent="0.3">
      <c r="E32" t="s">
        <v>810</v>
      </c>
      <c r="F32" t="s">
        <v>811</v>
      </c>
      <c r="G32" s="56" t="s">
        <v>347</v>
      </c>
      <c r="H32" s="57">
        <v>40925</v>
      </c>
      <c r="I32" s="46">
        <v>79.400000000000006</v>
      </c>
      <c r="J32" s="13">
        <f t="shared" si="0"/>
        <v>3249445</v>
      </c>
      <c r="K32" s="46">
        <v>52</v>
      </c>
      <c r="L32" s="13">
        <f t="shared" si="1"/>
        <v>2128100</v>
      </c>
      <c r="M32" s="20">
        <f t="shared" si="2"/>
        <v>65.7</v>
      </c>
    </row>
    <row r="33" spans="5:13" x14ac:dyDescent="0.3">
      <c r="E33" t="s">
        <v>400</v>
      </c>
      <c r="F33" t="s">
        <v>612</v>
      </c>
      <c r="G33" s="56" t="s">
        <v>350</v>
      </c>
      <c r="H33" s="57">
        <v>3925</v>
      </c>
      <c r="I33" s="46">
        <v>7.9</v>
      </c>
      <c r="J33" s="13">
        <f t="shared" si="0"/>
        <v>31007.5</v>
      </c>
      <c r="K33" s="46">
        <v>1.8</v>
      </c>
      <c r="L33" s="13">
        <f t="shared" si="1"/>
        <v>7065</v>
      </c>
      <c r="M33" s="20">
        <f t="shared" si="2"/>
        <v>4.8500000000000005</v>
      </c>
    </row>
    <row r="34" spans="5:13" x14ac:dyDescent="0.3">
      <c r="E34" t="s">
        <v>383</v>
      </c>
      <c r="F34" t="s">
        <v>812</v>
      </c>
      <c r="G34" s="56" t="s">
        <v>310</v>
      </c>
      <c r="H34" s="57">
        <v>99000</v>
      </c>
      <c r="I34" s="46">
        <v>2.1</v>
      </c>
      <c r="J34" s="13">
        <f t="shared" si="0"/>
        <v>207900</v>
      </c>
      <c r="K34" s="46">
        <v>2</v>
      </c>
      <c r="L34" s="13">
        <f t="shared" si="1"/>
        <v>198000</v>
      </c>
      <c r="M34" s="20">
        <f t="shared" si="2"/>
        <v>2.0499999999999998</v>
      </c>
    </row>
    <row r="35" spans="5:13" x14ac:dyDescent="0.3">
      <c r="E35" t="s">
        <v>813</v>
      </c>
      <c r="F35" t="s">
        <v>814</v>
      </c>
      <c r="G35" s="56" t="s">
        <v>347</v>
      </c>
      <c r="H35" s="57">
        <v>1000</v>
      </c>
      <c r="I35" s="46">
        <v>2.85</v>
      </c>
      <c r="J35" s="13">
        <f t="shared" si="0"/>
        <v>2850</v>
      </c>
      <c r="K35" s="46">
        <v>5</v>
      </c>
      <c r="L35" s="13">
        <f t="shared" si="1"/>
        <v>5000</v>
      </c>
      <c r="M35" s="20">
        <f t="shared" si="2"/>
        <v>3.9249999999999998</v>
      </c>
    </row>
    <row r="36" spans="5:13" x14ac:dyDescent="0.3">
      <c r="E36" t="s">
        <v>382</v>
      </c>
      <c r="F36" t="s">
        <v>815</v>
      </c>
      <c r="G36" s="56" t="s">
        <v>351</v>
      </c>
      <c r="H36" s="57">
        <v>19585</v>
      </c>
      <c r="I36" s="46">
        <v>1</v>
      </c>
      <c r="J36" s="13">
        <f t="shared" si="0"/>
        <v>19585</v>
      </c>
      <c r="K36" s="46">
        <v>1</v>
      </c>
      <c r="L36" s="13">
        <f t="shared" si="1"/>
        <v>19585</v>
      </c>
      <c r="M36" s="20">
        <f t="shared" si="2"/>
        <v>1</v>
      </c>
    </row>
    <row r="37" spans="5:13" x14ac:dyDescent="0.3">
      <c r="E37" t="s">
        <v>372</v>
      </c>
      <c r="F37" t="s">
        <v>816</v>
      </c>
      <c r="G37" s="56" t="s">
        <v>351</v>
      </c>
      <c r="H37" s="57">
        <v>1915</v>
      </c>
      <c r="I37" s="46">
        <v>1</v>
      </c>
      <c r="J37" s="13">
        <f t="shared" si="0"/>
        <v>1915</v>
      </c>
      <c r="K37" s="46">
        <v>1.7</v>
      </c>
      <c r="L37" s="13">
        <f t="shared" si="1"/>
        <v>3255.5</v>
      </c>
      <c r="M37" s="20">
        <f t="shared" si="2"/>
        <v>1.35</v>
      </c>
    </row>
    <row r="38" spans="5:13" x14ac:dyDescent="0.3">
      <c r="E38" t="s">
        <v>585</v>
      </c>
      <c r="F38" t="s">
        <v>817</v>
      </c>
      <c r="G38" s="56" t="s">
        <v>351</v>
      </c>
      <c r="H38" s="57">
        <v>7425</v>
      </c>
      <c r="I38" s="46">
        <v>0.65</v>
      </c>
      <c r="J38" s="13">
        <f t="shared" si="0"/>
        <v>4826.25</v>
      </c>
      <c r="K38" s="46">
        <v>0.5</v>
      </c>
      <c r="L38" s="13">
        <f t="shared" si="1"/>
        <v>3712.5</v>
      </c>
      <c r="M38" s="20">
        <f t="shared" si="2"/>
        <v>0.57499999999999996</v>
      </c>
    </row>
    <row r="39" spans="5:13" x14ac:dyDescent="0.3">
      <c r="E39" t="s">
        <v>818</v>
      </c>
      <c r="F39" t="s">
        <v>819</v>
      </c>
      <c r="G39" s="56" t="s">
        <v>820</v>
      </c>
      <c r="H39" s="57">
        <v>1310</v>
      </c>
      <c r="I39" s="46">
        <v>1.25</v>
      </c>
      <c r="J39" s="13">
        <f t="shared" si="0"/>
        <v>1637.5</v>
      </c>
      <c r="K39" s="46">
        <v>1</v>
      </c>
      <c r="L39" s="13">
        <f t="shared" si="1"/>
        <v>1310</v>
      </c>
      <c r="M39" s="20">
        <f t="shared" si="2"/>
        <v>1.125</v>
      </c>
    </row>
    <row r="40" spans="5:13" x14ac:dyDescent="0.3">
      <c r="E40" t="s">
        <v>821</v>
      </c>
      <c r="F40" t="s">
        <v>822</v>
      </c>
      <c r="G40" s="56" t="s">
        <v>351</v>
      </c>
      <c r="H40" s="57">
        <v>21500</v>
      </c>
      <c r="I40" s="46">
        <v>1.05</v>
      </c>
      <c r="J40" s="13">
        <f t="shared" si="0"/>
        <v>22575</v>
      </c>
      <c r="K40" s="46">
        <v>1</v>
      </c>
      <c r="L40" s="13">
        <f t="shared" si="1"/>
        <v>21500</v>
      </c>
      <c r="M40" s="20">
        <f t="shared" si="2"/>
        <v>1.0249999999999999</v>
      </c>
    </row>
    <row r="41" spans="5:13" x14ac:dyDescent="0.3">
      <c r="H41" s="57"/>
      <c r="I41" s="46"/>
      <c r="J41" s="13"/>
      <c r="K41" s="46"/>
      <c r="L41" s="13"/>
      <c r="M41" s="20"/>
    </row>
    <row r="42" spans="5:13" x14ac:dyDescent="0.3">
      <c r="E42" t="s">
        <v>367</v>
      </c>
      <c r="F42" t="s">
        <v>823</v>
      </c>
      <c r="G42" s="56" t="s">
        <v>310</v>
      </c>
      <c r="H42" s="57">
        <v>150</v>
      </c>
      <c r="I42" s="46">
        <v>115</v>
      </c>
      <c r="J42" s="13">
        <f t="shared" si="0"/>
        <v>17250</v>
      </c>
      <c r="K42" s="46">
        <v>230</v>
      </c>
      <c r="L42" s="13">
        <f t="shared" si="1"/>
        <v>34500</v>
      </c>
      <c r="M42" s="20">
        <f t="shared" si="2"/>
        <v>172.5</v>
      </c>
    </row>
    <row r="43" spans="5:13" x14ac:dyDescent="0.3">
      <c r="E43" t="s">
        <v>824</v>
      </c>
      <c r="F43" s="23" t="s">
        <v>825</v>
      </c>
      <c r="G43" s="56" t="s">
        <v>310</v>
      </c>
      <c r="H43" s="57">
        <v>3725</v>
      </c>
      <c r="I43" s="46">
        <v>22</v>
      </c>
      <c r="J43" s="13">
        <f t="shared" si="0"/>
        <v>81950</v>
      </c>
      <c r="K43" s="46">
        <v>30</v>
      </c>
      <c r="L43" s="13">
        <f t="shared" si="1"/>
        <v>111750</v>
      </c>
      <c r="M43" s="20">
        <f t="shared" si="2"/>
        <v>26</v>
      </c>
    </row>
    <row r="44" spans="5:13" x14ac:dyDescent="0.3">
      <c r="E44" t="s">
        <v>826</v>
      </c>
      <c r="F44" t="s">
        <v>827</v>
      </c>
      <c r="G44" s="56" t="s">
        <v>310</v>
      </c>
      <c r="H44" s="57">
        <v>515</v>
      </c>
      <c r="I44" s="46">
        <v>22</v>
      </c>
      <c r="J44" s="13">
        <f t="shared" si="0"/>
        <v>11330</v>
      </c>
      <c r="K44" s="46">
        <v>26</v>
      </c>
      <c r="L44" s="13">
        <f t="shared" si="1"/>
        <v>13390</v>
      </c>
      <c r="M44" s="20">
        <f t="shared" si="2"/>
        <v>24</v>
      </c>
    </row>
    <row r="45" spans="5:13" x14ac:dyDescent="0.3">
      <c r="E45" t="s">
        <v>828</v>
      </c>
      <c r="F45" t="s">
        <v>829</v>
      </c>
      <c r="G45" s="56" t="s">
        <v>327</v>
      </c>
      <c r="H45" s="57">
        <v>14</v>
      </c>
      <c r="I45" s="46">
        <v>825</v>
      </c>
      <c r="J45" s="13">
        <f t="shared" si="0"/>
        <v>11550</v>
      </c>
      <c r="K45" s="46">
        <v>700</v>
      </c>
      <c r="L45" s="13">
        <f t="shared" si="1"/>
        <v>9800</v>
      </c>
      <c r="M45" s="20">
        <f t="shared" si="2"/>
        <v>762.5</v>
      </c>
    </row>
    <row r="46" spans="5:13" x14ac:dyDescent="0.3">
      <c r="E46" t="s">
        <v>830</v>
      </c>
      <c r="F46" t="s">
        <v>831</v>
      </c>
      <c r="G46" s="56" t="s">
        <v>327</v>
      </c>
      <c r="H46" s="57">
        <v>30</v>
      </c>
      <c r="I46" s="46">
        <v>730</v>
      </c>
      <c r="J46" s="13">
        <f t="shared" si="0"/>
        <v>21900</v>
      </c>
      <c r="K46" s="46">
        <v>750</v>
      </c>
      <c r="L46" s="13">
        <f t="shared" si="1"/>
        <v>22500</v>
      </c>
      <c r="M46" s="20">
        <f t="shared" si="2"/>
        <v>740</v>
      </c>
    </row>
    <row r="47" spans="5:13" x14ac:dyDescent="0.3">
      <c r="E47" t="s">
        <v>832</v>
      </c>
      <c r="F47" t="s">
        <v>833</v>
      </c>
      <c r="G47" s="56" t="s">
        <v>327</v>
      </c>
      <c r="H47" s="57">
        <v>24</v>
      </c>
      <c r="I47" s="46">
        <v>275</v>
      </c>
      <c r="J47" s="13">
        <f t="shared" si="0"/>
        <v>6600</v>
      </c>
      <c r="K47" s="46">
        <v>160</v>
      </c>
      <c r="L47" s="13">
        <f t="shared" si="1"/>
        <v>3840</v>
      </c>
      <c r="M47" s="20">
        <f t="shared" si="2"/>
        <v>217.5</v>
      </c>
    </row>
    <row r="48" spans="5:13" x14ac:dyDescent="0.3">
      <c r="E48" t="s">
        <v>397</v>
      </c>
      <c r="F48" t="s">
        <v>834</v>
      </c>
      <c r="G48" s="56" t="s">
        <v>327</v>
      </c>
      <c r="H48" s="57">
        <v>2</v>
      </c>
      <c r="I48" s="46">
        <v>5500</v>
      </c>
      <c r="J48" s="13">
        <f t="shared" si="0"/>
        <v>11000</v>
      </c>
      <c r="K48" s="46">
        <v>7600</v>
      </c>
      <c r="L48" s="13">
        <f t="shared" si="1"/>
        <v>15200</v>
      </c>
      <c r="M48" s="20">
        <f t="shared" si="2"/>
        <v>6550</v>
      </c>
    </row>
    <row r="49" spans="5:13" x14ac:dyDescent="0.3">
      <c r="H49" s="57"/>
      <c r="I49" s="46"/>
      <c r="J49" s="13"/>
      <c r="K49" s="46"/>
      <c r="L49" s="13"/>
      <c r="M49" s="20"/>
    </row>
    <row r="50" spans="5:13" x14ac:dyDescent="0.3">
      <c r="E50" t="s">
        <v>762</v>
      </c>
      <c r="F50" t="s">
        <v>835</v>
      </c>
      <c r="G50" s="56" t="s">
        <v>310</v>
      </c>
      <c r="H50" s="57">
        <v>520</v>
      </c>
      <c r="I50" s="46">
        <v>53</v>
      </c>
      <c r="J50" s="13">
        <f t="shared" si="0"/>
        <v>27560</v>
      </c>
      <c r="K50" s="46">
        <v>46</v>
      </c>
      <c r="L50" s="13">
        <f t="shared" si="1"/>
        <v>23920</v>
      </c>
      <c r="M50" s="20">
        <f t="shared" si="2"/>
        <v>49.5</v>
      </c>
    </row>
    <row r="51" spans="5:13" x14ac:dyDescent="0.3">
      <c r="H51" s="57"/>
      <c r="I51" s="46"/>
      <c r="J51" s="13"/>
      <c r="K51" s="46"/>
      <c r="L51" s="13"/>
      <c r="M51" s="20"/>
    </row>
    <row r="52" spans="5:13" x14ac:dyDescent="0.3">
      <c r="E52" t="s">
        <v>373</v>
      </c>
      <c r="F52" t="s">
        <v>836</v>
      </c>
      <c r="G52" s="56" t="s">
        <v>308</v>
      </c>
      <c r="H52" s="57">
        <v>15</v>
      </c>
      <c r="I52" s="46">
        <v>3275</v>
      </c>
      <c r="J52" s="13">
        <f t="shared" si="0"/>
        <v>49125</v>
      </c>
      <c r="K52" s="46">
        <v>1790</v>
      </c>
      <c r="L52" s="13">
        <f t="shared" si="1"/>
        <v>26850</v>
      </c>
      <c r="M52" s="20">
        <f t="shared" si="2"/>
        <v>2532.5</v>
      </c>
    </row>
    <row r="53" spans="5:13" x14ac:dyDescent="0.3">
      <c r="E53" t="s">
        <v>375</v>
      </c>
      <c r="F53" t="s">
        <v>625</v>
      </c>
      <c r="G53" s="56" t="s">
        <v>347</v>
      </c>
      <c r="H53" s="57">
        <v>12000</v>
      </c>
      <c r="I53" s="46">
        <v>6.7</v>
      </c>
      <c r="J53" s="13">
        <f t="shared" si="0"/>
        <v>80400</v>
      </c>
      <c r="K53" s="46">
        <v>5.6</v>
      </c>
      <c r="L53" s="13">
        <f t="shared" si="1"/>
        <v>67200</v>
      </c>
      <c r="M53" s="20">
        <f t="shared" si="2"/>
        <v>6.15</v>
      </c>
    </row>
    <row r="54" spans="5:13" x14ac:dyDescent="0.3">
      <c r="E54" t="s">
        <v>377</v>
      </c>
      <c r="F54" t="s">
        <v>837</v>
      </c>
      <c r="G54" s="56" t="s">
        <v>348</v>
      </c>
      <c r="H54" s="57">
        <v>8450</v>
      </c>
      <c r="I54" s="46">
        <v>5.4</v>
      </c>
      <c r="J54" s="13">
        <f t="shared" si="0"/>
        <v>45630</v>
      </c>
      <c r="K54" s="46">
        <v>25</v>
      </c>
      <c r="L54" s="13">
        <f t="shared" si="1"/>
        <v>211250</v>
      </c>
      <c r="M54" s="20">
        <f t="shared" si="2"/>
        <v>15.2</v>
      </c>
    </row>
    <row r="55" spans="5:13" x14ac:dyDescent="0.3">
      <c r="E55" t="s">
        <v>838</v>
      </c>
      <c r="F55" t="s">
        <v>839</v>
      </c>
      <c r="G55" s="56" t="s">
        <v>347</v>
      </c>
      <c r="H55" s="57">
        <v>850</v>
      </c>
      <c r="I55" s="46">
        <v>34</v>
      </c>
      <c r="J55" s="13">
        <f t="shared" si="0"/>
        <v>28900</v>
      </c>
      <c r="K55" s="46">
        <v>46.4</v>
      </c>
      <c r="L55" s="13">
        <f t="shared" si="1"/>
        <v>39440</v>
      </c>
      <c r="M55" s="20">
        <f t="shared" si="2"/>
        <v>40.200000000000003</v>
      </c>
    </row>
    <row r="56" spans="5:13" x14ac:dyDescent="0.3">
      <c r="H56" s="57"/>
      <c r="I56" s="46"/>
      <c r="J56" s="13"/>
      <c r="K56" s="46"/>
      <c r="L56" s="13"/>
      <c r="M56" s="20"/>
    </row>
    <row r="57" spans="5:13" x14ac:dyDescent="0.3">
      <c r="E57" t="s">
        <v>840</v>
      </c>
      <c r="F57" t="s">
        <v>841</v>
      </c>
      <c r="G57" s="56" t="s">
        <v>327</v>
      </c>
      <c r="H57" s="57">
        <v>1</v>
      </c>
      <c r="I57" s="46">
        <v>18000</v>
      </c>
      <c r="J57" s="13">
        <f t="shared" si="0"/>
        <v>18000</v>
      </c>
      <c r="K57" s="46">
        <v>10672</v>
      </c>
      <c r="L57" s="13">
        <f t="shared" si="1"/>
        <v>10672</v>
      </c>
      <c r="M57" s="20">
        <f t="shared" si="2"/>
        <v>14336</v>
      </c>
    </row>
    <row r="58" spans="5:13" x14ac:dyDescent="0.3">
      <c r="E58" t="s">
        <v>842</v>
      </c>
      <c r="F58" t="s">
        <v>843</v>
      </c>
      <c r="G58" s="56" t="s">
        <v>327</v>
      </c>
      <c r="H58" s="57">
        <v>2</v>
      </c>
      <c r="I58" s="46">
        <v>12000</v>
      </c>
      <c r="J58" s="13">
        <f t="shared" si="0"/>
        <v>24000</v>
      </c>
      <c r="K58" s="46">
        <v>5830</v>
      </c>
      <c r="L58" s="13">
        <f t="shared" si="1"/>
        <v>11660</v>
      </c>
      <c r="M58" s="20">
        <f t="shared" si="2"/>
        <v>8915</v>
      </c>
    </row>
    <row r="59" spans="5:13" x14ac:dyDescent="0.3">
      <c r="E59" t="s">
        <v>353</v>
      </c>
      <c r="F59" t="s">
        <v>844</v>
      </c>
      <c r="G59" s="56" t="s">
        <v>310</v>
      </c>
      <c r="H59" s="57">
        <v>9900</v>
      </c>
      <c r="I59" s="46">
        <v>2.2999999999999998</v>
      </c>
      <c r="J59" s="13">
        <f t="shared" si="0"/>
        <v>22770</v>
      </c>
      <c r="K59" s="46">
        <v>2</v>
      </c>
      <c r="L59" s="13">
        <f t="shared" si="1"/>
        <v>19800</v>
      </c>
      <c r="M59" s="20">
        <f t="shared" si="2"/>
        <v>2.15</v>
      </c>
    </row>
    <row r="60" spans="5:13" x14ac:dyDescent="0.3">
      <c r="E60" t="s">
        <v>354</v>
      </c>
      <c r="F60" t="s">
        <v>845</v>
      </c>
      <c r="G60" s="56" t="s">
        <v>310</v>
      </c>
      <c r="H60" s="57">
        <v>3700</v>
      </c>
      <c r="I60" s="46">
        <v>0.7</v>
      </c>
      <c r="J60" s="13">
        <f t="shared" si="0"/>
        <v>2590</v>
      </c>
      <c r="K60" s="46">
        <v>1.55</v>
      </c>
      <c r="L60" s="13">
        <f t="shared" si="1"/>
        <v>5735</v>
      </c>
      <c r="M60" s="20">
        <f t="shared" si="2"/>
        <v>1.125</v>
      </c>
    </row>
    <row r="61" spans="5:13" x14ac:dyDescent="0.3">
      <c r="E61" t="s">
        <v>355</v>
      </c>
      <c r="F61" t="s">
        <v>846</v>
      </c>
      <c r="G61" s="56" t="s">
        <v>310</v>
      </c>
      <c r="H61" s="57">
        <v>6700</v>
      </c>
      <c r="I61" s="46">
        <v>1.6</v>
      </c>
      <c r="J61" s="13">
        <f t="shared" si="0"/>
        <v>10720</v>
      </c>
      <c r="K61" s="46">
        <v>1.1000000000000001</v>
      </c>
      <c r="L61" s="13">
        <f t="shared" si="1"/>
        <v>7370.0000000000009</v>
      </c>
      <c r="M61" s="20">
        <f t="shared" si="2"/>
        <v>1.35</v>
      </c>
    </row>
    <row r="62" spans="5:13" s="24" customFormat="1" ht="28.8" x14ac:dyDescent="0.3">
      <c r="E62" s="24" t="s">
        <v>540</v>
      </c>
      <c r="F62" s="1" t="s">
        <v>847</v>
      </c>
      <c r="G62" s="25" t="s">
        <v>310</v>
      </c>
      <c r="H62" s="42">
        <v>9100</v>
      </c>
      <c r="I62" s="48">
        <v>1.75</v>
      </c>
      <c r="J62" s="27">
        <f t="shared" si="0"/>
        <v>15925</v>
      </c>
      <c r="K62" s="48">
        <v>1.2</v>
      </c>
      <c r="L62" s="27">
        <f t="shared" si="1"/>
        <v>10920</v>
      </c>
      <c r="M62" s="26">
        <f t="shared" si="2"/>
        <v>1.4750000000000001</v>
      </c>
    </row>
    <row r="63" spans="5:13" x14ac:dyDescent="0.3">
      <c r="E63" t="s">
        <v>541</v>
      </c>
      <c r="F63" t="s">
        <v>848</v>
      </c>
      <c r="G63" s="56" t="s">
        <v>310</v>
      </c>
      <c r="H63" s="57">
        <v>5200</v>
      </c>
      <c r="I63" s="46">
        <v>1.85</v>
      </c>
      <c r="J63" s="13">
        <f t="shared" si="0"/>
        <v>9620</v>
      </c>
      <c r="K63" s="46">
        <v>0.9</v>
      </c>
      <c r="L63" s="13">
        <f t="shared" si="1"/>
        <v>4680</v>
      </c>
      <c r="M63" s="20">
        <f t="shared" si="2"/>
        <v>1.375</v>
      </c>
    </row>
    <row r="64" spans="5:13" x14ac:dyDescent="0.3">
      <c r="E64" t="s">
        <v>849</v>
      </c>
      <c r="F64" t="s">
        <v>850</v>
      </c>
      <c r="G64" s="56" t="s">
        <v>310</v>
      </c>
      <c r="H64" s="57">
        <v>4700</v>
      </c>
      <c r="I64" s="46">
        <v>1.55</v>
      </c>
      <c r="J64" s="13">
        <f t="shared" si="0"/>
        <v>7285</v>
      </c>
      <c r="K64" s="46">
        <v>1.1499999999999999</v>
      </c>
      <c r="L64" s="13">
        <f t="shared" si="1"/>
        <v>5405</v>
      </c>
      <c r="M64" s="20">
        <f t="shared" si="2"/>
        <v>1.35</v>
      </c>
    </row>
    <row r="65" spans="5:13" x14ac:dyDescent="0.3">
      <c r="E65" t="s">
        <v>851</v>
      </c>
      <c r="F65" t="s">
        <v>852</v>
      </c>
      <c r="G65" s="56" t="s">
        <v>310</v>
      </c>
      <c r="H65" s="57">
        <v>9400</v>
      </c>
      <c r="I65" s="46">
        <v>1.95</v>
      </c>
      <c r="J65" s="13">
        <f t="shared" si="0"/>
        <v>18330</v>
      </c>
      <c r="K65" s="46">
        <v>1</v>
      </c>
      <c r="L65" s="13">
        <f t="shared" si="1"/>
        <v>9400</v>
      </c>
      <c r="M65" s="20">
        <f t="shared" si="2"/>
        <v>1.4750000000000001</v>
      </c>
    </row>
    <row r="66" spans="5:13" x14ac:dyDescent="0.3">
      <c r="E66" t="s">
        <v>853</v>
      </c>
      <c r="F66" t="s">
        <v>854</v>
      </c>
      <c r="G66" s="56" t="s">
        <v>311</v>
      </c>
      <c r="H66" s="57">
        <v>1</v>
      </c>
      <c r="I66" s="46">
        <v>115000</v>
      </c>
      <c r="J66" s="13">
        <f t="shared" si="0"/>
        <v>115000</v>
      </c>
      <c r="K66" s="46">
        <v>57000</v>
      </c>
      <c r="L66" s="13">
        <f t="shared" si="1"/>
        <v>57000</v>
      </c>
      <c r="M66" s="20">
        <f t="shared" si="2"/>
        <v>86000</v>
      </c>
    </row>
    <row r="67" spans="5:13" x14ac:dyDescent="0.3">
      <c r="E67" t="s">
        <v>855</v>
      </c>
      <c r="F67" t="s">
        <v>856</v>
      </c>
      <c r="G67" s="56" t="s">
        <v>311</v>
      </c>
      <c r="H67" s="57">
        <v>1</v>
      </c>
      <c r="I67" s="46">
        <v>4280</v>
      </c>
      <c r="J67" s="13">
        <f t="shared" si="0"/>
        <v>4280</v>
      </c>
      <c r="K67" s="46">
        <v>1530</v>
      </c>
      <c r="L67" s="13">
        <f t="shared" si="1"/>
        <v>1530</v>
      </c>
      <c r="M67" s="20">
        <f t="shared" si="2"/>
        <v>2905</v>
      </c>
    </row>
    <row r="68" spans="5:13" x14ac:dyDescent="0.3">
      <c r="E68" t="s">
        <v>857</v>
      </c>
      <c r="F68" t="s">
        <v>858</v>
      </c>
      <c r="G68" s="56" t="s">
        <v>311</v>
      </c>
      <c r="H68" s="57">
        <v>1</v>
      </c>
      <c r="I68" s="46">
        <v>3595</v>
      </c>
      <c r="J68" s="13">
        <f t="shared" si="0"/>
        <v>3595</v>
      </c>
      <c r="K68" s="46">
        <v>510</v>
      </c>
      <c r="L68" s="13">
        <f t="shared" si="1"/>
        <v>510</v>
      </c>
      <c r="M68" s="20">
        <f t="shared" si="2"/>
        <v>2052.5</v>
      </c>
    </row>
    <row r="69" spans="5:13" x14ac:dyDescent="0.3">
      <c r="E69" t="s">
        <v>389</v>
      </c>
      <c r="F69" t="s">
        <v>859</v>
      </c>
      <c r="G69" s="56" t="s">
        <v>310</v>
      </c>
      <c r="H69" s="57">
        <v>320</v>
      </c>
      <c r="I69" s="46">
        <v>80</v>
      </c>
      <c r="J69" s="13">
        <f t="shared" si="0"/>
        <v>25600</v>
      </c>
      <c r="K69" s="46">
        <v>71.3</v>
      </c>
      <c r="L69" s="13">
        <f t="shared" si="1"/>
        <v>22816</v>
      </c>
      <c r="M69" s="20">
        <f t="shared" si="2"/>
        <v>75.650000000000006</v>
      </c>
    </row>
    <row r="70" spans="5:13" x14ac:dyDescent="0.3">
      <c r="E70" t="s">
        <v>390</v>
      </c>
      <c r="F70" t="s">
        <v>860</v>
      </c>
      <c r="G70" s="56" t="s">
        <v>310</v>
      </c>
      <c r="H70" s="57">
        <v>9900</v>
      </c>
      <c r="I70" s="46">
        <v>3.4</v>
      </c>
      <c r="J70" s="13">
        <f t="shared" si="0"/>
        <v>33660</v>
      </c>
      <c r="K70" s="46">
        <v>15.3</v>
      </c>
      <c r="L70" s="13">
        <f t="shared" si="1"/>
        <v>151470</v>
      </c>
      <c r="M70" s="20">
        <f t="shared" si="2"/>
        <v>9.35</v>
      </c>
    </row>
    <row r="71" spans="5:13" x14ac:dyDescent="0.3">
      <c r="E71" t="s">
        <v>395</v>
      </c>
      <c r="F71" t="s">
        <v>861</v>
      </c>
      <c r="G71" s="56" t="s">
        <v>327</v>
      </c>
      <c r="H71" s="57">
        <v>8</v>
      </c>
      <c r="I71" s="46">
        <v>12600</v>
      </c>
      <c r="J71" s="13">
        <f t="shared" si="0"/>
        <v>100800</v>
      </c>
      <c r="K71" s="46">
        <v>11100</v>
      </c>
      <c r="L71" s="13">
        <f t="shared" si="1"/>
        <v>88800</v>
      </c>
      <c r="M71" s="20">
        <f t="shared" si="2"/>
        <v>11850</v>
      </c>
    </row>
    <row r="72" spans="5:13" x14ac:dyDescent="0.3">
      <c r="E72" t="s">
        <v>862</v>
      </c>
      <c r="F72" t="s">
        <v>863</v>
      </c>
      <c r="G72" s="56" t="s">
        <v>327</v>
      </c>
      <c r="H72" s="57">
        <v>7</v>
      </c>
      <c r="I72" s="46">
        <v>700</v>
      </c>
      <c r="J72" s="13">
        <f t="shared" si="0"/>
        <v>4900</v>
      </c>
      <c r="K72" s="46">
        <v>610</v>
      </c>
      <c r="L72" s="13">
        <f t="shared" si="1"/>
        <v>4270</v>
      </c>
      <c r="M72" s="20">
        <f t="shared" si="2"/>
        <v>655</v>
      </c>
    </row>
    <row r="73" spans="5:13" x14ac:dyDescent="0.3">
      <c r="E73" t="s">
        <v>385</v>
      </c>
      <c r="F73" t="s">
        <v>864</v>
      </c>
      <c r="G73" s="56" t="s">
        <v>327</v>
      </c>
      <c r="H73" s="57">
        <v>49</v>
      </c>
      <c r="I73" s="46">
        <v>1370</v>
      </c>
      <c r="J73" s="13">
        <f t="shared" si="0"/>
        <v>67130</v>
      </c>
      <c r="K73" s="46">
        <v>940</v>
      </c>
      <c r="L73" s="13">
        <f t="shared" si="1"/>
        <v>46060</v>
      </c>
      <c r="M73" s="20">
        <f t="shared" si="2"/>
        <v>1155</v>
      </c>
    </row>
    <row r="74" spans="5:13" x14ac:dyDescent="0.3">
      <c r="E74" t="s">
        <v>444</v>
      </c>
      <c r="F74" t="s">
        <v>865</v>
      </c>
      <c r="G74" s="56" t="s">
        <v>327</v>
      </c>
      <c r="H74" s="57">
        <v>3</v>
      </c>
      <c r="I74" s="46">
        <v>5800</v>
      </c>
      <c r="J74" s="13">
        <f t="shared" si="0"/>
        <v>17400</v>
      </c>
      <c r="K74" s="46">
        <v>2545</v>
      </c>
      <c r="L74" s="13">
        <f t="shared" si="1"/>
        <v>7635</v>
      </c>
      <c r="M74" s="20">
        <f t="shared" si="2"/>
        <v>4172.5</v>
      </c>
    </row>
    <row r="75" spans="5:13" x14ac:dyDescent="0.3">
      <c r="E75" t="s">
        <v>446</v>
      </c>
      <c r="F75" t="s">
        <v>866</v>
      </c>
      <c r="G75" s="56" t="s">
        <v>327</v>
      </c>
      <c r="H75" s="57">
        <v>1</v>
      </c>
      <c r="I75" s="46">
        <v>6300</v>
      </c>
      <c r="J75" s="13">
        <f t="shared" si="0"/>
        <v>6300</v>
      </c>
      <c r="K75" s="46">
        <v>3565</v>
      </c>
      <c r="L75" s="13">
        <f t="shared" si="1"/>
        <v>3565</v>
      </c>
      <c r="M75" s="20">
        <f t="shared" si="2"/>
        <v>4932.5</v>
      </c>
    </row>
    <row r="76" spans="5:13" x14ac:dyDescent="0.3">
      <c r="E76" t="s">
        <v>867</v>
      </c>
      <c r="F76" t="s">
        <v>868</v>
      </c>
      <c r="G76" s="56" t="s">
        <v>327</v>
      </c>
      <c r="H76" s="57">
        <v>1</v>
      </c>
      <c r="I76" s="46">
        <v>6700</v>
      </c>
      <c r="J76" s="13">
        <f t="shared" ref="J76:J77" si="3">I76*$H76</f>
        <v>6700</v>
      </c>
      <c r="K76" s="46">
        <v>4075</v>
      </c>
      <c r="L76" s="13">
        <f t="shared" ref="L76:L77" si="4">K76*$H76</f>
        <v>4075</v>
      </c>
      <c r="M76" s="20">
        <f t="shared" ref="M76:M77" si="5">AVERAGE(I76,K76)</f>
        <v>5387.5</v>
      </c>
    </row>
    <row r="77" spans="5:13" s="24" customFormat="1" ht="28.8" x14ac:dyDescent="0.3">
      <c r="E77" s="37" t="s">
        <v>869</v>
      </c>
      <c r="F77" s="62" t="s">
        <v>870</v>
      </c>
      <c r="G77" s="63" t="s">
        <v>327</v>
      </c>
      <c r="H77" s="64">
        <v>1</v>
      </c>
      <c r="I77" s="65">
        <v>14500</v>
      </c>
      <c r="J77" s="66">
        <f t="shared" si="3"/>
        <v>14500</v>
      </c>
      <c r="K77" s="65">
        <v>10185</v>
      </c>
      <c r="L77" s="66">
        <f t="shared" si="4"/>
        <v>10185</v>
      </c>
      <c r="M77" s="67">
        <f t="shared" si="5"/>
        <v>12342.5</v>
      </c>
    </row>
    <row r="78" spans="5:13" s="5" customFormat="1" x14ac:dyDescent="0.3">
      <c r="G78" s="21"/>
      <c r="H78" s="21" t="s">
        <v>425</v>
      </c>
      <c r="I78" s="29"/>
      <c r="J78" s="30">
        <f>SUM(J11:J77)</f>
        <v>5554428.75</v>
      </c>
      <c r="K78" s="29"/>
      <c r="L78" s="30">
        <f>SUM(L11:L77)</f>
        <v>5525729.75</v>
      </c>
    </row>
    <row r="80" spans="5:13" ht="15.6" x14ac:dyDescent="0.3">
      <c r="E80" s="85" t="s">
        <v>871</v>
      </c>
      <c r="F80" s="86"/>
    </row>
    <row r="81" spans="5:13" x14ac:dyDescent="0.3">
      <c r="E81" s="8" t="s">
        <v>304</v>
      </c>
      <c r="F81" s="8" t="s">
        <v>305</v>
      </c>
      <c r="G81" s="56" t="s">
        <v>306</v>
      </c>
      <c r="H81" s="57" t="s">
        <v>307</v>
      </c>
      <c r="I81" s="82" t="s">
        <v>357</v>
      </c>
      <c r="J81" s="83"/>
      <c r="K81" s="82" t="s">
        <v>875</v>
      </c>
      <c r="L81" s="83"/>
      <c r="M81" s="5" t="s">
        <v>317</v>
      </c>
    </row>
    <row r="82" spans="5:13" x14ac:dyDescent="0.3">
      <c r="H82" s="57"/>
      <c r="I82" s="28" t="s">
        <v>313</v>
      </c>
      <c r="J82" s="16" t="s">
        <v>314</v>
      </c>
      <c r="K82" s="28" t="s">
        <v>313</v>
      </c>
      <c r="L82" s="16" t="s">
        <v>314</v>
      </c>
    </row>
    <row r="83" spans="5:13" x14ac:dyDescent="0.3">
      <c r="E83" t="s">
        <v>824</v>
      </c>
      <c r="F83" s="23" t="s">
        <v>825</v>
      </c>
      <c r="G83" s="56" t="s">
        <v>310</v>
      </c>
      <c r="H83" s="57">
        <v>6550</v>
      </c>
      <c r="I83" s="45">
        <v>25</v>
      </c>
      <c r="J83" s="13">
        <f>I83*$H83</f>
        <v>163750</v>
      </c>
      <c r="K83" s="45">
        <v>30</v>
      </c>
      <c r="L83" s="13">
        <f>K83*$H83</f>
        <v>196500</v>
      </c>
      <c r="M83" s="20">
        <f>AVERAGE(I83,K83)</f>
        <v>27.5</v>
      </c>
    </row>
    <row r="84" spans="5:13" x14ac:dyDescent="0.3">
      <c r="E84" t="s">
        <v>826</v>
      </c>
      <c r="F84" t="s">
        <v>827</v>
      </c>
      <c r="G84" s="56" t="s">
        <v>310</v>
      </c>
      <c r="H84" s="57">
        <v>1100</v>
      </c>
      <c r="I84" s="46">
        <v>25</v>
      </c>
      <c r="J84" s="13">
        <f t="shared" ref="J84:J86" si="6">I84*$H84</f>
        <v>27500</v>
      </c>
      <c r="K84" s="46">
        <v>26</v>
      </c>
      <c r="L84" s="13">
        <f t="shared" ref="L84:L86" si="7">K84*$H84</f>
        <v>28600</v>
      </c>
      <c r="M84" s="20">
        <f t="shared" ref="M84:M86" si="8">AVERAGE(I84,K84)</f>
        <v>25.5</v>
      </c>
    </row>
    <row r="85" spans="5:13" x14ac:dyDescent="0.3">
      <c r="E85" t="s">
        <v>828</v>
      </c>
      <c r="F85" t="s">
        <v>829</v>
      </c>
      <c r="G85" s="56" t="s">
        <v>327</v>
      </c>
      <c r="H85" s="57">
        <v>23</v>
      </c>
      <c r="I85" s="46">
        <v>800</v>
      </c>
      <c r="J85" s="13">
        <f t="shared" si="6"/>
        <v>18400</v>
      </c>
      <c r="K85" s="46">
        <v>700</v>
      </c>
      <c r="L85" s="13">
        <f t="shared" si="7"/>
        <v>16100</v>
      </c>
      <c r="M85" s="20">
        <f t="shared" si="8"/>
        <v>750</v>
      </c>
    </row>
    <row r="86" spans="5:13" x14ac:dyDescent="0.3">
      <c r="E86" s="11" t="s">
        <v>830</v>
      </c>
      <c r="F86" s="11" t="s">
        <v>831</v>
      </c>
      <c r="G86" s="4" t="s">
        <v>327</v>
      </c>
      <c r="H86" s="17">
        <v>46</v>
      </c>
      <c r="I86" s="47">
        <v>700</v>
      </c>
      <c r="J86" s="14">
        <f t="shared" si="6"/>
        <v>32200</v>
      </c>
      <c r="K86" s="47">
        <v>750</v>
      </c>
      <c r="L86" s="14">
        <f t="shared" si="7"/>
        <v>34500</v>
      </c>
      <c r="M86" s="22">
        <f t="shared" si="8"/>
        <v>725</v>
      </c>
    </row>
    <row r="87" spans="5:13" s="5" customFormat="1" x14ac:dyDescent="0.3">
      <c r="G87" s="21"/>
      <c r="H87" s="21" t="s">
        <v>425</v>
      </c>
      <c r="I87" s="29"/>
      <c r="J87" s="30">
        <f>SUM(J83:J86)</f>
        <v>241850</v>
      </c>
      <c r="K87" s="29"/>
      <c r="L87" s="30">
        <f>SUM(L83:L86)</f>
        <v>275700</v>
      </c>
    </row>
    <row r="89" spans="5:13" ht="15.6" x14ac:dyDescent="0.3">
      <c r="E89" s="85" t="s">
        <v>872</v>
      </c>
      <c r="F89" s="86"/>
    </row>
    <row r="90" spans="5:13" x14ac:dyDescent="0.3">
      <c r="E90" s="8" t="s">
        <v>304</v>
      </c>
      <c r="F90" s="8" t="s">
        <v>305</v>
      </c>
      <c r="G90" s="56" t="s">
        <v>306</v>
      </c>
      <c r="H90" s="57" t="s">
        <v>307</v>
      </c>
      <c r="I90" s="82" t="s">
        <v>357</v>
      </c>
      <c r="J90" s="83"/>
      <c r="K90" s="82" t="s">
        <v>875</v>
      </c>
      <c r="L90" s="83"/>
      <c r="M90" s="5" t="s">
        <v>317</v>
      </c>
    </row>
    <row r="91" spans="5:13" x14ac:dyDescent="0.3">
      <c r="H91" s="57"/>
      <c r="I91" s="28" t="s">
        <v>313</v>
      </c>
      <c r="J91" s="16" t="s">
        <v>314</v>
      </c>
      <c r="K91" s="28" t="s">
        <v>313</v>
      </c>
      <c r="L91" s="16" t="s">
        <v>314</v>
      </c>
    </row>
    <row r="92" spans="5:13" x14ac:dyDescent="0.3">
      <c r="E92" t="s">
        <v>353</v>
      </c>
      <c r="F92" t="s">
        <v>844</v>
      </c>
      <c r="G92" s="56" t="s">
        <v>310</v>
      </c>
      <c r="H92" s="57">
        <v>7600</v>
      </c>
      <c r="I92" s="45">
        <v>2.35</v>
      </c>
      <c r="J92" s="13">
        <f>I92*$H92</f>
        <v>17860</v>
      </c>
      <c r="K92" s="45">
        <v>2.0499999999999998</v>
      </c>
      <c r="L92" s="13">
        <f>K92*$H92</f>
        <v>15579.999999999998</v>
      </c>
      <c r="M92" s="20">
        <f>AVERAGE(I92,K92)</f>
        <v>2.2000000000000002</v>
      </c>
    </row>
    <row r="93" spans="5:13" x14ac:dyDescent="0.3">
      <c r="E93" t="s">
        <v>354</v>
      </c>
      <c r="F93" t="s">
        <v>845</v>
      </c>
      <c r="G93" s="56" t="s">
        <v>310</v>
      </c>
      <c r="H93" s="57">
        <v>7600</v>
      </c>
      <c r="I93" s="46">
        <v>0.7</v>
      </c>
      <c r="J93" s="13">
        <f t="shared" ref="J93:J100" si="9">I93*$H93</f>
        <v>5320</v>
      </c>
      <c r="K93" s="46">
        <v>1.55</v>
      </c>
      <c r="L93" s="13">
        <f t="shared" ref="L93:L100" si="10">K93*$H93</f>
        <v>11780</v>
      </c>
      <c r="M93" s="20">
        <f t="shared" ref="M93:M100" si="11">AVERAGE(I93,K93)</f>
        <v>1.125</v>
      </c>
    </row>
    <row r="94" spans="5:13" x14ac:dyDescent="0.3">
      <c r="E94" t="s">
        <v>355</v>
      </c>
      <c r="F94" t="s">
        <v>846</v>
      </c>
      <c r="G94" s="56" t="s">
        <v>310</v>
      </c>
      <c r="H94" s="57">
        <v>7600</v>
      </c>
      <c r="I94" s="46">
        <v>1.7</v>
      </c>
      <c r="J94" s="13">
        <f t="shared" si="9"/>
        <v>12920</v>
      </c>
      <c r="K94" s="46">
        <v>1.1499999999999999</v>
      </c>
      <c r="L94" s="13">
        <f t="shared" si="10"/>
        <v>8740</v>
      </c>
      <c r="M94" s="20">
        <f t="shared" si="11"/>
        <v>1.4249999999999998</v>
      </c>
    </row>
    <row r="95" spans="5:13" s="24" customFormat="1" ht="28.8" x14ac:dyDescent="0.3">
      <c r="E95" s="24" t="s">
        <v>540</v>
      </c>
      <c r="F95" s="1" t="s">
        <v>847</v>
      </c>
      <c r="G95" s="25" t="s">
        <v>310</v>
      </c>
      <c r="H95" s="42">
        <v>7600</v>
      </c>
      <c r="I95" s="48">
        <v>1.8</v>
      </c>
      <c r="J95" s="27">
        <f t="shared" si="9"/>
        <v>13680</v>
      </c>
      <c r="K95" s="48">
        <v>1.25</v>
      </c>
      <c r="L95" s="27">
        <f t="shared" si="10"/>
        <v>9500</v>
      </c>
      <c r="M95" s="26">
        <f t="shared" si="11"/>
        <v>1.5249999999999999</v>
      </c>
    </row>
    <row r="96" spans="5:13" x14ac:dyDescent="0.3">
      <c r="E96" t="s">
        <v>541</v>
      </c>
      <c r="F96" t="s">
        <v>848</v>
      </c>
      <c r="G96" s="56" t="s">
        <v>310</v>
      </c>
      <c r="H96" s="57">
        <v>7600</v>
      </c>
      <c r="I96" s="46">
        <v>1.9</v>
      </c>
      <c r="J96" s="13">
        <f t="shared" si="9"/>
        <v>14440</v>
      </c>
      <c r="K96" s="46">
        <v>0.95</v>
      </c>
      <c r="L96" s="13">
        <f t="shared" si="10"/>
        <v>7220</v>
      </c>
      <c r="M96" s="20">
        <f t="shared" si="11"/>
        <v>1.4249999999999998</v>
      </c>
    </row>
    <row r="97" spans="5:13" x14ac:dyDescent="0.3">
      <c r="E97" t="s">
        <v>390</v>
      </c>
      <c r="F97" t="s">
        <v>860</v>
      </c>
      <c r="G97" s="56" t="s">
        <v>310</v>
      </c>
      <c r="H97" s="57">
        <v>7600</v>
      </c>
      <c r="I97" s="46">
        <v>3.3</v>
      </c>
      <c r="J97" s="13">
        <f t="shared" si="9"/>
        <v>25080</v>
      </c>
      <c r="K97" s="46">
        <v>15.3</v>
      </c>
      <c r="L97" s="13">
        <f t="shared" si="10"/>
        <v>116280</v>
      </c>
      <c r="M97" s="20">
        <f t="shared" si="11"/>
        <v>9.3000000000000007</v>
      </c>
    </row>
    <row r="98" spans="5:13" s="24" customFormat="1" ht="28.8" x14ac:dyDescent="0.3">
      <c r="E98" s="24" t="s">
        <v>356</v>
      </c>
      <c r="F98" s="1" t="s">
        <v>873</v>
      </c>
      <c r="G98" s="25" t="s">
        <v>327</v>
      </c>
      <c r="H98" s="42">
        <v>33</v>
      </c>
      <c r="I98" s="48">
        <v>1500</v>
      </c>
      <c r="J98" s="27">
        <f t="shared" si="9"/>
        <v>49500</v>
      </c>
      <c r="K98" s="48">
        <v>1030</v>
      </c>
      <c r="L98" s="27">
        <f t="shared" si="10"/>
        <v>33990</v>
      </c>
      <c r="M98" s="26">
        <f t="shared" si="11"/>
        <v>1265</v>
      </c>
    </row>
    <row r="99" spans="5:13" s="24" customFormat="1" ht="28.8" x14ac:dyDescent="0.3">
      <c r="E99" s="24" t="s">
        <v>398</v>
      </c>
      <c r="F99" s="1" t="s">
        <v>874</v>
      </c>
      <c r="G99" s="25" t="s">
        <v>327</v>
      </c>
      <c r="H99" s="42">
        <v>16</v>
      </c>
      <c r="I99" s="48">
        <v>1600</v>
      </c>
      <c r="J99" s="27">
        <f t="shared" si="9"/>
        <v>25600</v>
      </c>
      <c r="K99" s="48">
        <v>1130</v>
      </c>
      <c r="L99" s="27">
        <f t="shared" si="10"/>
        <v>18080</v>
      </c>
      <c r="M99" s="26">
        <f t="shared" si="11"/>
        <v>1365</v>
      </c>
    </row>
    <row r="100" spans="5:13" s="24" customFormat="1" ht="28.8" x14ac:dyDescent="0.3">
      <c r="E100" s="37" t="s">
        <v>869</v>
      </c>
      <c r="F100" s="62" t="s">
        <v>870</v>
      </c>
      <c r="G100" s="63" t="s">
        <v>327</v>
      </c>
      <c r="H100" s="64">
        <v>1</v>
      </c>
      <c r="I100" s="65">
        <v>9500</v>
      </c>
      <c r="J100" s="66">
        <f t="shared" si="9"/>
        <v>9500</v>
      </c>
      <c r="K100" s="65">
        <v>5090</v>
      </c>
      <c r="L100" s="66">
        <f t="shared" si="10"/>
        <v>5090</v>
      </c>
      <c r="M100" s="67">
        <f t="shared" si="11"/>
        <v>7295</v>
      </c>
    </row>
    <row r="101" spans="5:13" s="5" customFormat="1" x14ac:dyDescent="0.3">
      <c r="G101" s="21"/>
      <c r="H101" s="21" t="s">
        <v>425</v>
      </c>
      <c r="I101" s="29"/>
      <c r="J101" s="30">
        <f>SUM(J92:J100)</f>
        <v>173900</v>
      </c>
      <c r="K101" s="29"/>
      <c r="L101" s="30">
        <f>SUM(L92:L100)</f>
        <v>226260</v>
      </c>
    </row>
    <row r="103" spans="5:13" ht="15.6" x14ac:dyDescent="0.3">
      <c r="E103" s="85" t="s">
        <v>876</v>
      </c>
      <c r="F103" s="86"/>
    </row>
    <row r="104" spans="5:13" x14ac:dyDescent="0.3">
      <c r="E104" s="8" t="s">
        <v>304</v>
      </c>
      <c r="F104" s="8" t="s">
        <v>305</v>
      </c>
      <c r="G104" s="56" t="s">
        <v>306</v>
      </c>
      <c r="H104" s="57" t="s">
        <v>307</v>
      </c>
      <c r="I104" s="82" t="s">
        <v>357</v>
      </c>
      <c r="J104" s="83"/>
      <c r="K104" s="82" t="s">
        <v>875</v>
      </c>
      <c r="L104" s="83"/>
      <c r="M104" s="5" t="s">
        <v>317</v>
      </c>
    </row>
    <row r="105" spans="5:13" x14ac:dyDescent="0.3">
      <c r="H105" s="57"/>
      <c r="I105" s="28" t="s">
        <v>313</v>
      </c>
      <c r="J105" s="16" t="s">
        <v>314</v>
      </c>
      <c r="K105" s="28" t="s">
        <v>313</v>
      </c>
      <c r="L105" s="16" t="s">
        <v>314</v>
      </c>
    </row>
    <row r="106" spans="5:13" x14ac:dyDescent="0.3">
      <c r="E106" s="11" t="s">
        <v>877</v>
      </c>
      <c r="F106" s="36" t="s">
        <v>878</v>
      </c>
      <c r="G106" s="4" t="s">
        <v>347</v>
      </c>
      <c r="H106" s="17">
        <v>40925</v>
      </c>
      <c r="I106" s="69">
        <v>6.3</v>
      </c>
      <c r="J106" s="14">
        <f>I106*$H106</f>
        <v>257827.5</v>
      </c>
      <c r="K106" s="69">
        <v>7.25</v>
      </c>
      <c r="L106" s="14">
        <f>K106*$H106</f>
        <v>296706.25</v>
      </c>
      <c r="M106" s="22">
        <f>AVERAGE(I106,K106)</f>
        <v>6.7750000000000004</v>
      </c>
    </row>
    <row r="107" spans="5:13" s="5" customFormat="1" x14ac:dyDescent="0.3">
      <c r="G107" s="21"/>
      <c r="H107" s="21" t="s">
        <v>425</v>
      </c>
      <c r="I107" s="29"/>
      <c r="J107" s="30">
        <f>SUM(J106)</f>
        <v>257827.5</v>
      </c>
      <c r="K107" s="29"/>
      <c r="L107" s="30">
        <f>SUM(L106)</f>
        <v>296706.25</v>
      </c>
    </row>
  </sheetData>
  <mergeCells count="12">
    <mergeCell ref="E89:F89"/>
    <mergeCell ref="I90:J90"/>
    <mergeCell ref="K90:L90"/>
    <mergeCell ref="E103:F103"/>
    <mergeCell ref="I104:J104"/>
    <mergeCell ref="K104:L104"/>
    <mergeCell ref="I9:J9"/>
    <mergeCell ref="K9:L9"/>
    <mergeCell ref="E8:F8"/>
    <mergeCell ref="E80:F80"/>
    <mergeCell ref="I81:J81"/>
    <mergeCell ref="K81:L8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BDB66-CC7B-4960-81CE-4CC2D5B8F4ED}">
  <dimension ref="A1:M103"/>
  <sheetViews>
    <sheetView topLeftCell="A97" workbookViewId="0"/>
  </sheetViews>
  <sheetFormatPr defaultRowHeight="14.4" x14ac:dyDescent="0.3"/>
  <cols>
    <col min="2" max="2" width="14" customWidth="1"/>
    <col min="3" max="3" width="9.109375" customWidth="1"/>
    <col min="4" max="4" width="16" customWidth="1"/>
    <col min="5" max="5" width="11.109375" customWidth="1"/>
    <col min="6" max="6" width="81" customWidth="1"/>
    <col min="7" max="8" width="8.88671875" style="56"/>
    <col min="9" max="12" width="14.33203125" customWidth="1"/>
    <col min="13" max="13" width="17" bestFit="1" customWidth="1"/>
  </cols>
  <sheetData>
    <row r="1" spans="1:13" ht="15.6" x14ac:dyDescent="0.3">
      <c r="A1" s="6" t="s">
        <v>324</v>
      </c>
      <c r="B1" t="s">
        <v>22</v>
      </c>
      <c r="D1" s="6" t="s">
        <v>321</v>
      </c>
      <c r="E1" t="str">
        <f>VLOOKUP($B$1,Data!$A$2:$E$80,2)</f>
        <v>Fentress</v>
      </c>
    </row>
    <row r="2" spans="1:13" ht="15.6" x14ac:dyDescent="0.3">
      <c r="A2" s="6" t="s">
        <v>323</v>
      </c>
      <c r="B2" t="str">
        <f>VLOOKUP($B$1,Data!$A$2:$E$80,3)</f>
        <v>Jamestown</v>
      </c>
      <c r="D2" s="6" t="s">
        <v>320</v>
      </c>
      <c r="E2" t="str">
        <f>VLOOKUP($B$1,Data!$A$2:$E$80,5)</f>
        <v>Middle</v>
      </c>
    </row>
    <row r="3" spans="1:13" ht="15.6" x14ac:dyDescent="0.3">
      <c r="A3" s="6" t="s">
        <v>322</v>
      </c>
      <c r="B3" t="str">
        <f>VLOOKUP($B$1,Data!$A$2:$E$80,4)</f>
        <v>Jamestown Municipal</v>
      </c>
    </row>
    <row r="5" spans="1:13" ht="15.6" x14ac:dyDescent="0.3">
      <c r="A5" s="6" t="s">
        <v>319</v>
      </c>
      <c r="C5" t="str">
        <f>Index!D14</f>
        <v>Airfield Drainage Improvements</v>
      </c>
    </row>
    <row r="6" spans="1:13" ht="15.6" x14ac:dyDescent="0.3">
      <c r="A6" s="6" t="s">
        <v>325</v>
      </c>
      <c r="B6" t="str">
        <f>Index!E14</f>
        <v>89-555-0176-21</v>
      </c>
    </row>
    <row r="7" spans="1:13" ht="15.6" x14ac:dyDescent="0.3">
      <c r="A7" s="6" t="s">
        <v>318</v>
      </c>
      <c r="B7" s="7">
        <v>43879</v>
      </c>
    </row>
    <row r="8" spans="1:13" ht="15.6" x14ac:dyDescent="0.3">
      <c r="E8" s="85" t="s">
        <v>879</v>
      </c>
      <c r="F8" s="86"/>
    </row>
    <row r="9" spans="1:13" x14ac:dyDescent="0.3">
      <c r="E9" s="8" t="s">
        <v>304</v>
      </c>
      <c r="F9" s="8" t="s">
        <v>305</v>
      </c>
      <c r="G9" s="56" t="s">
        <v>306</v>
      </c>
      <c r="H9" s="57" t="s">
        <v>307</v>
      </c>
      <c r="I9" s="82" t="s">
        <v>357</v>
      </c>
      <c r="J9" s="83"/>
      <c r="K9" s="82" t="s">
        <v>358</v>
      </c>
      <c r="L9" s="83"/>
      <c r="M9" s="5" t="s">
        <v>317</v>
      </c>
    </row>
    <row r="10" spans="1:13" x14ac:dyDescent="0.3">
      <c r="H10" s="57"/>
      <c r="I10" s="28" t="s">
        <v>313</v>
      </c>
      <c r="J10" s="16" t="s">
        <v>314</v>
      </c>
      <c r="K10" s="28" t="s">
        <v>313</v>
      </c>
      <c r="L10" s="16" t="s">
        <v>314</v>
      </c>
    </row>
    <row r="11" spans="1:13" x14ac:dyDescent="0.3">
      <c r="E11" t="s">
        <v>366</v>
      </c>
      <c r="F11" s="23" t="s">
        <v>526</v>
      </c>
      <c r="G11" s="56" t="s">
        <v>311</v>
      </c>
      <c r="H11" s="57">
        <v>1</v>
      </c>
      <c r="I11" s="45">
        <v>440000</v>
      </c>
      <c r="J11" s="13">
        <f>I11*$H11</f>
        <v>440000</v>
      </c>
      <c r="K11" s="45">
        <v>395000</v>
      </c>
      <c r="L11" s="13">
        <f>K11*$H11</f>
        <v>395000</v>
      </c>
      <c r="M11" s="20">
        <f>AVERAGE(I11,K11)</f>
        <v>417500</v>
      </c>
    </row>
    <row r="12" spans="1:13" x14ac:dyDescent="0.3">
      <c r="E12" t="s">
        <v>782</v>
      </c>
      <c r="F12" s="23" t="s">
        <v>783</v>
      </c>
      <c r="G12" s="56" t="s">
        <v>311</v>
      </c>
      <c r="H12" s="57">
        <v>1</v>
      </c>
      <c r="I12" s="46">
        <v>83000</v>
      </c>
      <c r="J12" s="13">
        <f t="shared" ref="J12:J75" si="0">I12*$H12</f>
        <v>83000</v>
      </c>
      <c r="K12" s="46">
        <v>140000</v>
      </c>
      <c r="L12" s="13">
        <f t="shared" ref="L12:L75" si="1">K12*$H12</f>
        <v>140000</v>
      </c>
      <c r="M12" s="20">
        <f t="shared" ref="M12:M75" si="2">AVERAGE(I12,K12)</f>
        <v>111500</v>
      </c>
    </row>
    <row r="13" spans="1:13" x14ac:dyDescent="0.3">
      <c r="F13" s="23"/>
      <c r="H13" s="57"/>
      <c r="I13" s="46"/>
      <c r="J13" s="13"/>
      <c r="K13" s="46"/>
      <c r="L13" s="13"/>
      <c r="M13" s="20"/>
    </row>
    <row r="14" spans="1:13" x14ac:dyDescent="0.3">
      <c r="E14" t="s">
        <v>362</v>
      </c>
      <c r="F14" s="23" t="s">
        <v>784</v>
      </c>
      <c r="G14" s="56" t="s">
        <v>311</v>
      </c>
      <c r="H14" s="57">
        <v>1</v>
      </c>
      <c r="I14" s="46">
        <v>300000</v>
      </c>
      <c r="J14" s="13">
        <f t="shared" si="0"/>
        <v>300000</v>
      </c>
      <c r="K14" s="46">
        <v>205664</v>
      </c>
      <c r="L14" s="13">
        <f t="shared" si="1"/>
        <v>205664</v>
      </c>
      <c r="M14" s="20">
        <f t="shared" si="2"/>
        <v>252832</v>
      </c>
    </row>
    <row r="15" spans="1:13" x14ac:dyDescent="0.3">
      <c r="E15" t="s">
        <v>641</v>
      </c>
      <c r="F15" s="23" t="s">
        <v>785</v>
      </c>
      <c r="G15" s="56" t="s">
        <v>308</v>
      </c>
      <c r="H15" s="57">
        <v>10</v>
      </c>
      <c r="I15" s="46">
        <v>2200</v>
      </c>
      <c r="J15" s="13">
        <f t="shared" si="0"/>
        <v>22000</v>
      </c>
      <c r="K15" s="46">
        <v>2100</v>
      </c>
      <c r="L15" s="13">
        <f t="shared" si="1"/>
        <v>21000</v>
      </c>
      <c r="M15" s="20">
        <f t="shared" si="2"/>
        <v>2150</v>
      </c>
    </row>
    <row r="16" spans="1:13" x14ac:dyDescent="0.3">
      <c r="E16" t="s">
        <v>786</v>
      </c>
      <c r="F16" s="23" t="s">
        <v>787</v>
      </c>
      <c r="G16" s="56" t="s">
        <v>310</v>
      </c>
      <c r="H16" s="57">
        <v>7600</v>
      </c>
      <c r="I16" s="46">
        <v>1.5</v>
      </c>
      <c r="J16" s="13">
        <f t="shared" si="0"/>
        <v>11400</v>
      </c>
      <c r="K16" s="46">
        <v>2</v>
      </c>
      <c r="L16" s="13">
        <f t="shared" si="1"/>
        <v>15200</v>
      </c>
      <c r="M16" s="20">
        <f t="shared" si="2"/>
        <v>1.75</v>
      </c>
    </row>
    <row r="17" spans="5:13" x14ac:dyDescent="0.3">
      <c r="E17" t="s">
        <v>788</v>
      </c>
      <c r="F17" s="23" t="s">
        <v>789</v>
      </c>
      <c r="G17" s="56" t="s">
        <v>310</v>
      </c>
      <c r="H17" s="57">
        <v>2250</v>
      </c>
      <c r="I17" s="46">
        <v>3.8</v>
      </c>
      <c r="J17" s="13">
        <f t="shared" si="0"/>
        <v>8550</v>
      </c>
      <c r="K17" s="46">
        <v>4.5</v>
      </c>
      <c r="L17" s="13">
        <f t="shared" si="1"/>
        <v>10125</v>
      </c>
      <c r="M17" s="20">
        <f t="shared" si="2"/>
        <v>4.1500000000000004</v>
      </c>
    </row>
    <row r="18" spans="5:13" x14ac:dyDescent="0.3">
      <c r="E18" t="s">
        <v>790</v>
      </c>
      <c r="F18" s="23" t="s">
        <v>791</v>
      </c>
      <c r="G18" s="56" t="s">
        <v>327</v>
      </c>
      <c r="H18" s="57">
        <v>3</v>
      </c>
      <c r="I18" s="46">
        <v>850</v>
      </c>
      <c r="J18" s="13">
        <f t="shared" si="0"/>
        <v>2550</v>
      </c>
      <c r="K18" s="46">
        <v>1114</v>
      </c>
      <c r="L18" s="13">
        <f t="shared" si="1"/>
        <v>3342</v>
      </c>
      <c r="M18" s="20">
        <f t="shared" si="2"/>
        <v>982</v>
      </c>
    </row>
    <row r="19" spans="5:13" x14ac:dyDescent="0.3">
      <c r="E19" t="s">
        <v>792</v>
      </c>
      <c r="F19" s="23" t="s">
        <v>793</v>
      </c>
      <c r="G19" s="56" t="s">
        <v>327</v>
      </c>
      <c r="H19" s="57">
        <v>1</v>
      </c>
      <c r="I19" s="46">
        <v>1700</v>
      </c>
      <c r="J19" s="13">
        <f t="shared" si="0"/>
        <v>1700</v>
      </c>
      <c r="K19" s="46">
        <v>2170</v>
      </c>
      <c r="L19" s="13">
        <f t="shared" si="1"/>
        <v>2170</v>
      </c>
      <c r="M19" s="20">
        <f t="shared" si="2"/>
        <v>1935</v>
      </c>
    </row>
    <row r="20" spans="5:13" x14ac:dyDescent="0.3">
      <c r="E20" t="s">
        <v>794</v>
      </c>
      <c r="F20" s="23" t="s">
        <v>795</v>
      </c>
      <c r="G20" s="56" t="s">
        <v>347</v>
      </c>
      <c r="H20" s="57">
        <v>1000</v>
      </c>
      <c r="I20" s="46">
        <v>2</v>
      </c>
      <c r="J20" s="13">
        <f t="shared" si="0"/>
        <v>2000</v>
      </c>
      <c r="K20" s="46">
        <v>2.5</v>
      </c>
      <c r="L20" s="13">
        <f t="shared" si="1"/>
        <v>2500</v>
      </c>
      <c r="M20" s="20">
        <f t="shared" si="2"/>
        <v>2.25</v>
      </c>
    </row>
    <row r="21" spans="5:13" x14ac:dyDescent="0.3">
      <c r="E21" t="s">
        <v>796</v>
      </c>
      <c r="F21" s="23" t="s">
        <v>797</v>
      </c>
      <c r="G21" s="56" t="s">
        <v>310</v>
      </c>
      <c r="H21" s="57">
        <v>1000</v>
      </c>
      <c r="I21" s="46">
        <v>2</v>
      </c>
      <c r="J21" s="13">
        <f t="shared" si="0"/>
        <v>2000</v>
      </c>
      <c r="K21" s="46">
        <v>1.8</v>
      </c>
      <c r="L21" s="13">
        <f t="shared" si="1"/>
        <v>1800</v>
      </c>
      <c r="M21" s="20">
        <f t="shared" si="2"/>
        <v>1.9</v>
      </c>
    </row>
    <row r="22" spans="5:13" x14ac:dyDescent="0.3">
      <c r="E22" t="s">
        <v>798</v>
      </c>
      <c r="F22" s="23" t="s">
        <v>799</v>
      </c>
      <c r="G22" s="56" t="s">
        <v>327</v>
      </c>
      <c r="H22" s="57">
        <v>2</v>
      </c>
      <c r="I22" s="46">
        <v>20000</v>
      </c>
      <c r="J22" s="13">
        <f t="shared" si="0"/>
        <v>40000</v>
      </c>
      <c r="K22" s="46">
        <v>17600</v>
      </c>
      <c r="L22" s="13">
        <f t="shared" si="1"/>
        <v>35200</v>
      </c>
      <c r="M22" s="20">
        <f t="shared" si="2"/>
        <v>18800</v>
      </c>
    </row>
    <row r="23" spans="5:13" x14ac:dyDescent="0.3">
      <c r="E23" t="s">
        <v>800</v>
      </c>
      <c r="F23" s="23" t="s">
        <v>801</v>
      </c>
      <c r="G23" s="56" t="s">
        <v>310</v>
      </c>
      <c r="H23" s="57">
        <v>600</v>
      </c>
      <c r="I23" s="46">
        <v>6.75</v>
      </c>
      <c r="J23" s="13">
        <f t="shared" si="0"/>
        <v>4050</v>
      </c>
      <c r="K23" s="46">
        <v>6.5</v>
      </c>
      <c r="L23" s="13">
        <f t="shared" si="1"/>
        <v>3900</v>
      </c>
      <c r="M23" s="20">
        <f t="shared" si="2"/>
        <v>6.625</v>
      </c>
    </row>
    <row r="24" spans="5:13" x14ac:dyDescent="0.3">
      <c r="F24" s="23"/>
      <c r="H24" s="57"/>
      <c r="I24" s="46"/>
      <c r="J24" s="13"/>
      <c r="K24" s="46"/>
      <c r="L24" s="13"/>
      <c r="M24" s="20"/>
    </row>
    <row r="25" spans="5:13" x14ac:dyDescent="0.3">
      <c r="E25" t="s">
        <v>578</v>
      </c>
      <c r="F25" s="23" t="s">
        <v>802</v>
      </c>
      <c r="G25" s="56" t="s">
        <v>347</v>
      </c>
      <c r="H25" s="57">
        <v>5450</v>
      </c>
      <c r="I25" s="46">
        <v>4.1500000000000004</v>
      </c>
      <c r="J25" s="13">
        <f t="shared" si="0"/>
        <v>22617.500000000004</v>
      </c>
      <c r="K25" s="46">
        <v>3.7</v>
      </c>
      <c r="L25" s="13">
        <f t="shared" si="1"/>
        <v>20165</v>
      </c>
      <c r="M25" s="20">
        <f t="shared" si="2"/>
        <v>3.9250000000000003</v>
      </c>
    </row>
    <row r="26" spans="5:13" x14ac:dyDescent="0.3">
      <c r="E26" t="s">
        <v>881</v>
      </c>
      <c r="F26" s="23" t="s">
        <v>882</v>
      </c>
      <c r="G26" s="56" t="s">
        <v>347</v>
      </c>
      <c r="H26" s="57">
        <v>400</v>
      </c>
      <c r="I26" s="46">
        <v>11.3</v>
      </c>
      <c r="J26" s="13">
        <f t="shared" si="0"/>
        <v>4520</v>
      </c>
      <c r="K26" s="46">
        <v>10</v>
      </c>
      <c r="L26" s="13">
        <f t="shared" si="1"/>
        <v>4000</v>
      </c>
      <c r="M26" s="20">
        <f t="shared" si="2"/>
        <v>10.65</v>
      </c>
    </row>
    <row r="27" spans="5:13" x14ac:dyDescent="0.3">
      <c r="E27" t="s">
        <v>803</v>
      </c>
      <c r="F27" s="23" t="s">
        <v>804</v>
      </c>
      <c r="G27" s="56" t="s">
        <v>351</v>
      </c>
      <c r="H27" s="57">
        <v>50</v>
      </c>
      <c r="I27" s="46">
        <v>230</v>
      </c>
      <c r="J27" s="13">
        <f t="shared" si="0"/>
        <v>11500</v>
      </c>
      <c r="K27" s="46">
        <v>230</v>
      </c>
      <c r="L27" s="13">
        <f t="shared" si="1"/>
        <v>11500</v>
      </c>
      <c r="M27" s="20">
        <f t="shared" si="2"/>
        <v>230</v>
      </c>
    </row>
    <row r="28" spans="5:13" x14ac:dyDescent="0.3">
      <c r="E28" t="s">
        <v>368</v>
      </c>
      <c r="F28" s="23" t="s">
        <v>718</v>
      </c>
      <c r="G28" s="56" t="s">
        <v>348</v>
      </c>
      <c r="H28" s="57">
        <v>40000</v>
      </c>
      <c r="I28" s="46">
        <v>6.65</v>
      </c>
      <c r="J28" s="13">
        <f t="shared" si="0"/>
        <v>266000</v>
      </c>
      <c r="K28" s="46">
        <v>15.4</v>
      </c>
      <c r="L28" s="13">
        <f t="shared" si="1"/>
        <v>616000</v>
      </c>
      <c r="M28" s="20">
        <f t="shared" si="2"/>
        <v>11.025</v>
      </c>
    </row>
    <row r="29" spans="5:13" x14ac:dyDescent="0.3">
      <c r="E29" t="s">
        <v>370</v>
      </c>
      <c r="F29" s="23" t="s">
        <v>807</v>
      </c>
      <c r="G29" s="56" t="s">
        <v>348</v>
      </c>
      <c r="H29" s="57">
        <v>5000</v>
      </c>
      <c r="I29" s="46">
        <v>16.649999999999999</v>
      </c>
      <c r="J29" s="13">
        <f t="shared" si="0"/>
        <v>83250</v>
      </c>
      <c r="K29" s="46">
        <v>21</v>
      </c>
      <c r="L29" s="13">
        <f t="shared" si="1"/>
        <v>105000</v>
      </c>
      <c r="M29" s="20">
        <f t="shared" si="2"/>
        <v>18.824999999999999</v>
      </c>
    </row>
    <row r="30" spans="5:13" x14ac:dyDescent="0.3">
      <c r="E30" t="s">
        <v>396</v>
      </c>
      <c r="F30" s="23" t="s">
        <v>808</v>
      </c>
      <c r="G30" s="56" t="s">
        <v>348</v>
      </c>
      <c r="H30" s="57">
        <v>1500</v>
      </c>
      <c r="I30" s="46">
        <v>20.65</v>
      </c>
      <c r="J30" s="13">
        <f t="shared" si="0"/>
        <v>30974.999999999996</v>
      </c>
      <c r="K30" s="46">
        <v>44.8</v>
      </c>
      <c r="L30" s="13">
        <f t="shared" si="1"/>
        <v>67200</v>
      </c>
      <c r="M30" s="20">
        <f t="shared" si="2"/>
        <v>32.724999999999994</v>
      </c>
    </row>
    <row r="31" spans="5:13" s="24" customFormat="1" ht="28.8" x14ac:dyDescent="0.3">
      <c r="E31" s="24" t="s">
        <v>883</v>
      </c>
      <c r="F31" s="1" t="s">
        <v>889</v>
      </c>
      <c r="G31" s="25" t="s">
        <v>347</v>
      </c>
      <c r="H31" s="42">
        <v>30150</v>
      </c>
      <c r="I31" s="48">
        <v>7.65</v>
      </c>
      <c r="J31" s="27">
        <f t="shared" si="0"/>
        <v>230647.5</v>
      </c>
      <c r="K31" s="48">
        <v>6.6</v>
      </c>
      <c r="L31" s="27">
        <f t="shared" si="1"/>
        <v>198990</v>
      </c>
      <c r="M31" s="26">
        <f t="shared" si="2"/>
        <v>7.125</v>
      </c>
    </row>
    <row r="32" spans="5:13" x14ac:dyDescent="0.3">
      <c r="E32" t="s">
        <v>884</v>
      </c>
      <c r="F32" s="23" t="s">
        <v>885</v>
      </c>
      <c r="G32" s="56" t="s">
        <v>349</v>
      </c>
      <c r="H32" s="57">
        <v>1245</v>
      </c>
      <c r="I32" s="46">
        <v>195</v>
      </c>
      <c r="J32" s="13">
        <f t="shared" si="0"/>
        <v>242775</v>
      </c>
      <c r="K32" s="46">
        <v>196</v>
      </c>
      <c r="L32" s="13">
        <f t="shared" si="1"/>
        <v>244020</v>
      </c>
      <c r="M32" s="20">
        <f t="shared" si="2"/>
        <v>195.5</v>
      </c>
    </row>
    <row r="33" spans="5:13" x14ac:dyDescent="0.3">
      <c r="E33" t="s">
        <v>386</v>
      </c>
      <c r="F33" s="23" t="s">
        <v>809</v>
      </c>
      <c r="G33" s="56" t="s">
        <v>347</v>
      </c>
      <c r="H33" s="57">
        <v>12400</v>
      </c>
      <c r="I33" s="46">
        <v>10.5</v>
      </c>
      <c r="J33" s="13">
        <f t="shared" si="0"/>
        <v>130200</v>
      </c>
      <c r="K33" s="46">
        <v>11.1</v>
      </c>
      <c r="L33" s="13">
        <f t="shared" si="1"/>
        <v>137640</v>
      </c>
      <c r="M33" s="20">
        <f t="shared" si="2"/>
        <v>10.8</v>
      </c>
    </row>
    <row r="34" spans="5:13" x14ac:dyDescent="0.3">
      <c r="E34" t="s">
        <v>388</v>
      </c>
      <c r="F34" s="23" t="s">
        <v>886</v>
      </c>
      <c r="G34" s="56" t="s">
        <v>349</v>
      </c>
      <c r="H34" s="57">
        <v>9800</v>
      </c>
      <c r="I34" s="46">
        <v>154</v>
      </c>
      <c r="J34" s="13">
        <f t="shared" si="0"/>
        <v>1509200</v>
      </c>
      <c r="K34" s="46">
        <v>136</v>
      </c>
      <c r="L34" s="13">
        <f t="shared" si="1"/>
        <v>1332800</v>
      </c>
      <c r="M34" s="20">
        <f t="shared" si="2"/>
        <v>145</v>
      </c>
    </row>
    <row r="35" spans="5:13" x14ac:dyDescent="0.3">
      <c r="E35" t="s">
        <v>400</v>
      </c>
      <c r="F35" s="23" t="s">
        <v>612</v>
      </c>
      <c r="G35" s="56" t="s">
        <v>350</v>
      </c>
      <c r="H35" s="57">
        <v>3700</v>
      </c>
      <c r="I35" s="46">
        <v>7.9</v>
      </c>
      <c r="J35" s="13">
        <f t="shared" si="0"/>
        <v>29230</v>
      </c>
      <c r="K35" s="46">
        <v>6.9</v>
      </c>
      <c r="L35" s="13">
        <f t="shared" si="1"/>
        <v>25530</v>
      </c>
      <c r="M35" s="20">
        <f t="shared" si="2"/>
        <v>7.4</v>
      </c>
    </row>
    <row r="36" spans="5:13" x14ac:dyDescent="0.3">
      <c r="E36" t="s">
        <v>387</v>
      </c>
      <c r="F36" s="23" t="s">
        <v>613</v>
      </c>
      <c r="G36" s="56" t="s">
        <v>350</v>
      </c>
      <c r="H36" s="57">
        <v>2050</v>
      </c>
      <c r="I36" s="46">
        <v>4.7</v>
      </c>
      <c r="J36" s="13">
        <f t="shared" si="0"/>
        <v>9635</v>
      </c>
      <c r="K36" s="46">
        <v>4.2</v>
      </c>
      <c r="L36" s="13">
        <f t="shared" si="1"/>
        <v>8610</v>
      </c>
      <c r="M36" s="20">
        <f t="shared" si="2"/>
        <v>4.45</v>
      </c>
    </row>
    <row r="37" spans="5:13" x14ac:dyDescent="0.3">
      <c r="E37" t="s">
        <v>887</v>
      </c>
      <c r="F37" s="23" t="s">
        <v>888</v>
      </c>
      <c r="G37" s="56" t="s">
        <v>347</v>
      </c>
      <c r="H37" s="57">
        <v>30135</v>
      </c>
      <c r="I37" s="46">
        <v>6.3</v>
      </c>
      <c r="J37" s="13">
        <f t="shared" si="0"/>
        <v>189850.5</v>
      </c>
      <c r="K37" s="46">
        <v>5.6</v>
      </c>
      <c r="L37" s="13">
        <f t="shared" si="1"/>
        <v>168756</v>
      </c>
      <c r="M37" s="20">
        <f t="shared" si="2"/>
        <v>5.9499999999999993</v>
      </c>
    </row>
    <row r="38" spans="5:13" x14ac:dyDescent="0.3">
      <c r="E38" t="s">
        <v>382</v>
      </c>
      <c r="F38" s="23" t="s">
        <v>815</v>
      </c>
      <c r="G38" s="56" t="s">
        <v>351</v>
      </c>
      <c r="H38" s="57">
        <v>19585</v>
      </c>
      <c r="I38" s="46">
        <v>1</v>
      </c>
      <c r="J38" s="13">
        <f t="shared" si="0"/>
        <v>19585</v>
      </c>
      <c r="K38" s="46">
        <v>1</v>
      </c>
      <c r="L38" s="13">
        <f t="shared" si="1"/>
        <v>19585</v>
      </c>
      <c r="M38" s="20">
        <f t="shared" si="2"/>
        <v>1</v>
      </c>
    </row>
    <row r="39" spans="5:13" x14ac:dyDescent="0.3">
      <c r="E39" t="s">
        <v>372</v>
      </c>
      <c r="F39" s="23" t="s">
        <v>816</v>
      </c>
      <c r="G39" s="56" t="s">
        <v>351</v>
      </c>
      <c r="H39" s="57">
        <v>1915</v>
      </c>
      <c r="I39" s="46">
        <v>1</v>
      </c>
      <c r="J39" s="13">
        <f t="shared" si="0"/>
        <v>1915</v>
      </c>
      <c r="K39" s="46">
        <v>1</v>
      </c>
      <c r="L39" s="13">
        <f t="shared" si="1"/>
        <v>1915</v>
      </c>
      <c r="M39" s="20">
        <f t="shared" si="2"/>
        <v>1</v>
      </c>
    </row>
    <row r="40" spans="5:13" x14ac:dyDescent="0.3">
      <c r="E40" t="s">
        <v>585</v>
      </c>
      <c r="F40" s="23" t="s">
        <v>817</v>
      </c>
      <c r="G40" s="56" t="s">
        <v>351</v>
      </c>
      <c r="H40" s="57">
        <v>7425</v>
      </c>
      <c r="I40" s="46">
        <v>0.65</v>
      </c>
      <c r="J40" s="13">
        <f t="shared" si="0"/>
        <v>4826.25</v>
      </c>
      <c r="K40" s="46">
        <v>0.7</v>
      </c>
      <c r="L40" s="13">
        <f t="shared" si="1"/>
        <v>5197.5</v>
      </c>
      <c r="M40" s="20">
        <f t="shared" si="2"/>
        <v>0.67500000000000004</v>
      </c>
    </row>
    <row r="41" spans="5:13" x14ac:dyDescent="0.3">
      <c r="E41" t="s">
        <v>818</v>
      </c>
      <c r="F41" s="23" t="s">
        <v>819</v>
      </c>
      <c r="G41" s="56" t="s">
        <v>820</v>
      </c>
      <c r="H41" s="57">
        <v>1310</v>
      </c>
      <c r="I41" s="46">
        <v>1.25</v>
      </c>
      <c r="J41" s="13">
        <f t="shared" si="0"/>
        <v>1637.5</v>
      </c>
      <c r="K41" s="46">
        <v>1.5</v>
      </c>
      <c r="L41" s="13">
        <f t="shared" si="1"/>
        <v>1965</v>
      </c>
      <c r="M41" s="20">
        <f t="shared" si="2"/>
        <v>1.375</v>
      </c>
    </row>
    <row r="42" spans="5:13" x14ac:dyDescent="0.3">
      <c r="E42" t="s">
        <v>821</v>
      </c>
      <c r="F42" s="23" t="s">
        <v>822</v>
      </c>
      <c r="G42" s="56" t="s">
        <v>351</v>
      </c>
      <c r="H42" s="57">
        <v>21500</v>
      </c>
      <c r="I42" s="46">
        <v>1.05</v>
      </c>
      <c r="J42" s="13">
        <f t="shared" si="0"/>
        <v>22575</v>
      </c>
      <c r="K42" s="46">
        <v>0.5</v>
      </c>
      <c r="L42" s="13">
        <f t="shared" si="1"/>
        <v>10750</v>
      </c>
      <c r="M42" s="20">
        <f t="shared" si="2"/>
        <v>0.77500000000000002</v>
      </c>
    </row>
    <row r="43" spans="5:13" x14ac:dyDescent="0.3">
      <c r="F43" s="23"/>
      <c r="H43" s="57"/>
      <c r="I43" s="46"/>
      <c r="J43" s="13"/>
      <c r="K43" s="46"/>
      <c r="L43" s="13"/>
      <c r="M43" s="20"/>
    </row>
    <row r="44" spans="5:13" x14ac:dyDescent="0.3">
      <c r="E44" t="s">
        <v>367</v>
      </c>
      <c r="F44" s="23" t="s">
        <v>823</v>
      </c>
      <c r="G44" s="56" t="s">
        <v>310</v>
      </c>
      <c r="H44" s="57">
        <v>150</v>
      </c>
      <c r="I44" s="46">
        <v>115</v>
      </c>
      <c r="J44" s="13">
        <f t="shared" si="0"/>
        <v>17250</v>
      </c>
      <c r="K44" s="46">
        <v>295</v>
      </c>
      <c r="L44" s="13">
        <f t="shared" si="1"/>
        <v>44250</v>
      </c>
      <c r="M44" s="20">
        <f t="shared" si="2"/>
        <v>205</v>
      </c>
    </row>
    <row r="45" spans="5:13" x14ac:dyDescent="0.3">
      <c r="E45" t="s">
        <v>824</v>
      </c>
      <c r="F45" s="23" t="s">
        <v>825</v>
      </c>
      <c r="G45" s="56" t="s">
        <v>310</v>
      </c>
      <c r="H45" s="57">
        <v>3725</v>
      </c>
      <c r="I45" s="46">
        <v>22</v>
      </c>
      <c r="J45" s="13">
        <f t="shared" si="0"/>
        <v>81950</v>
      </c>
      <c r="K45" s="46">
        <v>24</v>
      </c>
      <c r="L45" s="13">
        <f t="shared" si="1"/>
        <v>89400</v>
      </c>
      <c r="M45" s="20">
        <f t="shared" si="2"/>
        <v>23</v>
      </c>
    </row>
    <row r="46" spans="5:13" x14ac:dyDescent="0.3">
      <c r="E46" t="s">
        <v>826</v>
      </c>
      <c r="F46" s="23" t="s">
        <v>827</v>
      </c>
      <c r="G46" s="56" t="s">
        <v>310</v>
      </c>
      <c r="H46" s="57">
        <v>515</v>
      </c>
      <c r="I46" s="46">
        <v>22</v>
      </c>
      <c r="J46" s="13">
        <f t="shared" si="0"/>
        <v>11330</v>
      </c>
      <c r="K46" s="46">
        <v>23</v>
      </c>
      <c r="L46" s="13">
        <f t="shared" si="1"/>
        <v>11845</v>
      </c>
      <c r="M46" s="20">
        <f t="shared" si="2"/>
        <v>22.5</v>
      </c>
    </row>
    <row r="47" spans="5:13" x14ac:dyDescent="0.3">
      <c r="E47" t="s">
        <v>828</v>
      </c>
      <c r="F47" s="23" t="s">
        <v>829</v>
      </c>
      <c r="G47" s="56" t="s">
        <v>327</v>
      </c>
      <c r="H47" s="57">
        <v>14</v>
      </c>
      <c r="I47" s="46">
        <v>825</v>
      </c>
      <c r="J47" s="13">
        <f t="shared" si="0"/>
        <v>11550</v>
      </c>
      <c r="K47" s="46">
        <v>980</v>
      </c>
      <c r="L47" s="13">
        <f t="shared" si="1"/>
        <v>13720</v>
      </c>
      <c r="M47" s="20">
        <f t="shared" si="2"/>
        <v>902.5</v>
      </c>
    </row>
    <row r="48" spans="5:13" x14ac:dyDescent="0.3">
      <c r="E48" t="s">
        <v>830</v>
      </c>
      <c r="F48" s="23" t="s">
        <v>831</v>
      </c>
      <c r="G48" s="56" t="s">
        <v>327</v>
      </c>
      <c r="H48" s="57">
        <v>30</v>
      </c>
      <c r="I48" s="46">
        <v>730</v>
      </c>
      <c r="J48" s="13">
        <f t="shared" si="0"/>
        <v>21900</v>
      </c>
      <c r="K48" s="46">
        <v>2125</v>
      </c>
      <c r="L48" s="13">
        <f t="shared" si="1"/>
        <v>63750</v>
      </c>
      <c r="M48" s="20">
        <f t="shared" si="2"/>
        <v>1427.5</v>
      </c>
    </row>
    <row r="49" spans="5:13" x14ac:dyDescent="0.3">
      <c r="E49" t="s">
        <v>832</v>
      </c>
      <c r="F49" s="23" t="s">
        <v>833</v>
      </c>
      <c r="G49" s="56" t="s">
        <v>327</v>
      </c>
      <c r="H49" s="57">
        <v>24</v>
      </c>
      <c r="I49" s="46">
        <v>275</v>
      </c>
      <c r="J49" s="13">
        <f t="shared" si="0"/>
        <v>6600</v>
      </c>
      <c r="K49" s="46">
        <v>1380</v>
      </c>
      <c r="L49" s="13">
        <f t="shared" si="1"/>
        <v>33120</v>
      </c>
      <c r="M49" s="20">
        <f t="shared" si="2"/>
        <v>827.5</v>
      </c>
    </row>
    <row r="50" spans="5:13" x14ac:dyDescent="0.3">
      <c r="E50" t="s">
        <v>397</v>
      </c>
      <c r="F50" s="23" t="s">
        <v>834</v>
      </c>
      <c r="G50" s="56" t="s">
        <v>327</v>
      </c>
      <c r="H50" s="57">
        <v>2</v>
      </c>
      <c r="I50" s="46">
        <v>5500</v>
      </c>
      <c r="J50" s="13">
        <f t="shared" si="0"/>
        <v>11000</v>
      </c>
      <c r="K50" s="46">
        <v>5540</v>
      </c>
      <c r="L50" s="13">
        <f t="shared" si="1"/>
        <v>11080</v>
      </c>
      <c r="M50" s="20">
        <f t="shared" si="2"/>
        <v>5520</v>
      </c>
    </row>
    <row r="51" spans="5:13" x14ac:dyDescent="0.3">
      <c r="F51" s="23"/>
      <c r="H51" s="57"/>
      <c r="I51" s="46"/>
      <c r="J51" s="13"/>
      <c r="K51" s="46"/>
      <c r="L51" s="13"/>
      <c r="M51" s="20"/>
    </row>
    <row r="52" spans="5:13" x14ac:dyDescent="0.3">
      <c r="E52" t="s">
        <v>762</v>
      </c>
      <c r="F52" s="23" t="s">
        <v>835</v>
      </c>
      <c r="G52" s="56" t="s">
        <v>310</v>
      </c>
      <c r="H52" s="57">
        <v>520</v>
      </c>
      <c r="I52" s="46">
        <v>53</v>
      </c>
      <c r="J52" s="13">
        <f t="shared" si="0"/>
        <v>27560</v>
      </c>
      <c r="K52" s="46">
        <v>35.4</v>
      </c>
      <c r="L52" s="13">
        <f t="shared" si="1"/>
        <v>18408</v>
      </c>
      <c r="M52" s="20">
        <f t="shared" si="2"/>
        <v>44.2</v>
      </c>
    </row>
    <row r="53" spans="5:13" x14ac:dyDescent="0.3">
      <c r="F53" s="23"/>
      <c r="H53" s="57"/>
      <c r="I53" s="46"/>
      <c r="J53" s="13"/>
      <c r="K53" s="46"/>
      <c r="L53" s="13"/>
      <c r="M53" s="20"/>
    </row>
    <row r="54" spans="5:13" x14ac:dyDescent="0.3">
      <c r="E54" t="s">
        <v>373</v>
      </c>
      <c r="F54" s="23" t="s">
        <v>836</v>
      </c>
      <c r="G54" s="56" t="s">
        <v>308</v>
      </c>
      <c r="H54" s="57">
        <v>15</v>
      </c>
      <c r="I54" s="46">
        <v>3275</v>
      </c>
      <c r="J54" s="13">
        <f t="shared" si="0"/>
        <v>49125</v>
      </c>
      <c r="K54" s="46">
        <v>2560</v>
      </c>
      <c r="L54" s="13">
        <f t="shared" si="1"/>
        <v>38400</v>
      </c>
      <c r="M54" s="20">
        <f t="shared" si="2"/>
        <v>2917.5</v>
      </c>
    </row>
    <row r="55" spans="5:13" x14ac:dyDescent="0.3">
      <c r="E55" t="s">
        <v>375</v>
      </c>
      <c r="F55" s="23" t="s">
        <v>625</v>
      </c>
      <c r="G55" s="56" t="s">
        <v>347</v>
      </c>
      <c r="H55" s="57">
        <v>12000</v>
      </c>
      <c r="I55" s="46">
        <v>6.7</v>
      </c>
      <c r="J55" s="13">
        <f t="shared" si="0"/>
        <v>80400</v>
      </c>
      <c r="K55" s="46">
        <v>6.5</v>
      </c>
      <c r="L55" s="13">
        <f t="shared" si="1"/>
        <v>78000</v>
      </c>
      <c r="M55" s="20">
        <f t="shared" si="2"/>
        <v>6.6</v>
      </c>
    </row>
    <row r="56" spans="5:13" x14ac:dyDescent="0.3">
      <c r="E56" t="s">
        <v>377</v>
      </c>
      <c r="F56" s="23" t="s">
        <v>837</v>
      </c>
      <c r="G56" s="56" t="s">
        <v>348</v>
      </c>
      <c r="H56" s="57">
        <v>8450</v>
      </c>
      <c r="I56" s="46">
        <v>5.4</v>
      </c>
      <c r="J56" s="13">
        <f t="shared" si="0"/>
        <v>45630</v>
      </c>
      <c r="K56" s="46">
        <v>13.1</v>
      </c>
      <c r="L56" s="13">
        <f t="shared" si="1"/>
        <v>110695</v>
      </c>
      <c r="M56" s="20">
        <f t="shared" si="2"/>
        <v>9.25</v>
      </c>
    </row>
    <row r="57" spans="5:13" x14ac:dyDescent="0.3">
      <c r="E57" t="s">
        <v>838</v>
      </c>
      <c r="F57" s="23" t="s">
        <v>839</v>
      </c>
      <c r="G57" s="56" t="s">
        <v>347</v>
      </c>
      <c r="H57" s="57">
        <v>850</v>
      </c>
      <c r="I57" s="46">
        <v>34</v>
      </c>
      <c r="J57" s="13">
        <f t="shared" si="0"/>
        <v>28900</v>
      </c>
      <c r="K57" s="46">
        <v>41.3</v>
      </c>
      <c r="L57" s="13">
        <f t="shared" si="1"/>
        <v>35105</v>
      </c>
      <c r="M57" s="20">
        <f t="shared" si="2"/>
        <v>37.65</v>
      </c>
    </row>
    <row r="58" spans="5:13" x14ac:dyDescent="0.3">
      <c r="F58" s="23"/>
      <c r="H58" s="57"/>
      <c r="I58" s="46"/>
      <c r="J58" s="13"/>
      <c r="K58" s="46"/>
      <c r="L58" s="13"/>
      <c r="M58" s="20"/>
    </row>
    <row r="59" spans="5:13" x14ac:dyDescent="0.3">
      <c r="E59" t="s">
        <v>840</v>
      </c>
      <c r="F59" s="23" t="s">
        <v>841</v>
      </c>
      <c r="G59" s="56" t="s">
        <v>327</v>
      </c>
      <c r="H59" s="57">
        <v>1</v>
      </c>
      <c r="I59" s="46">
        <v>18000</v>
      </c>
      <c r="J59" s="13">
        <f t="shared" si="0"/>
        <v>18000</v>
      </c>
      <c r="K59" s="46">
        <v>17580</v>
      </c>
      <c r="L59" s="13">
        <f t="shared" si="1"/>
        <v>17580</v>
      </c>
      <c r="M59" s="20">
        <f t="shared" si="2"/>
        <v>17790</v>
      </c>
    </row>
    <row r="60" spans="5:13" x14ac:dyDescent="0.3">
      <c r="E60" t="s">
        <v>842</v>
      </c>
      <c r="F60" s="23" t="s">
        <v>843</v>
      </c>
      <c r="G60" s="56" t="s">
        <v>327</v>
      </c>
      <c r="H60" s="57">
        <v>2</v>
      </c>
      <c r="I60" s="46">
        <v>12000</v>
      </c>
      <c r="J60" s="13">
        <f t="shared" si="0"/>
        <v>24000</v>
      </c>
      <c r="K60" s="46">
        <v>11490</v>
      </c>
      <c r="L60" s="13">
        <f t="shared" si="1"/>
        <v>22980</v>
      </c>
      <c r="M60" s="20">
        <f t="shared" si="2"/>
        <v>11745</v>
      </c>
    </row>
    <row r="61" spans="5:13" x14ac:dyDescent="0.3">
      <c r="E61" t="s">
        <v>353</v>
      </c>
      <c r="F61" s="23" t="s">
        <v>844</v>
      </c>
      <c r="G61" s="56" t="s">
        <v>310</v>
      </c>
      <c r="H61" s="57">
        <v>9900</v>
      </c>
      <c r="I61" s="46">
        <v>2.2999999999999998</v>
      </c>
      <c r="J61" s="13">
        <f t="shared" si="0"/>
        <v>22770</v>
      </c>
      <c r="K61" s="46">
        <v>2.4</v>
      </c>
      <c r="L61" s="13">
        <f t="shared" si="1"/>
        <v>23760</v>
      </c>
      <c r="M61" s="20">
        <f t="shared" si="2"/>
        <v>2.3499999999999996</v>
      </c>
    </row>
    <row r="62" spans="5:13" s="24" customFormat="1" x14ac:dyDescent="0.3">
      <c r="E62" s="24" t="s">
        <v>354</v>
      </c>
      <c r="F62" s="1" t="s">
        <v>845</v>
      </c>
      <c r="G62" s="25" t="s">
        <v>310</v>
      </c>
      <c r="H62" s="42">
        <v>3700</v>
      </c>
      <c r="I62" s="48">
        <v>0.7</v>
      </c>
      <c r="J62" s="13">
        <f t="shared" si="0"/>
        <v>2590</v>
      </c>
      <c r="K62" s="48">
        <v>0.7</v>
      </c>
      <c r="L62" s="13">
        <f t="shared" si="1"/>
        <v>2590</v>
      </c>
      <c r="M62" s="20">
        <f t="shared" si="2"/>
        <v>0.7</v>
      </c>
    </row>
    <row r="63" spans="5:13" x14ac:dyDescent="0.3">
      <c r="E63" t="s">
        <v>355</v>
      </c>
      <c r="F63" s="23" t="s">
        <v>846</v>
      </c>
      <c r="G63" s="56" t="s">
        <v>310</v>
      </c>
      <c r="H63" s="57">
        <v>6700</v>
      </c>
      <c r="I63" s="46">
        <v>1.6</v>
      </c>
      <c r="J63" s="13">
        <f t="shared" si="0"/>
        <v>10720</v>
      </c>
      <c r="K63" s="46">
        <v>1.8</v>
      </c>
      <c r="L63" s="13">
        <f t="shared" si="1"/>
        <v>12060</v>
      </c>
      <c r="M63" s="20">
        <f t="shared" si="2"/>
        <v>1.7000000000000002</v>
      </c>
    </row>
    <row r="64" spans="5:13" s="24" customFormat="1" ht="28.8" x14ac:dyDescent="0.3">
      <c r="E64" s="24" t="s">
        <v>540</v>
      </c>
      <c r="F64" s="1" t="s">
        <v>847</v>
      </c>
      <c r="G64" s="25" t="s">
        <v>310</v>
      </c>
      <c r="H64" s="42">
        <v>9100</v>
      </c>
      <c r="I64" s="48">
        <v>1.75</v>
      </c>
      <c r="J64" s="27">
        <f t="shared" si="0"/>
        <v>15925</v>
      </c>
      <c r="K64" s="48">
        <v>2</v>
      </c>
      <c r="L64" s="27">
        <f t="shared" si="1"/>
        <v>18200</v>
      </c>
      <c r="M64" s="26">
        <f t="shared" si="2"/>
        <v>1.875</v>
      </c>
    </row>
    <row r="65" spans="5:13" x14ac:dyDescent="0.3">
      <c r="E65" t="s">
        <v>541</v>
      </c>
      <c r="F65" s="23" t="s">
        <v>848</v>
      </c>
      <c r="G65" s="56" t="s">
        <v>310</v>
      </c>
      <c r="H65" s="57">
        <v>5200</v>
      </c>
      <c r="I65" s="46">
        <v>1.85</v>
      </c>
      <c r="J65" s="13">
        <f t="shared" si="0"/>
        <v>9620</v>
      </c>
      <c r="K65" s="46">
        <v>2</v>
      </c>
      <c r="L65" s="13">
        <f t="shared" si="1"/>
        <v>10400</v>
      </c>
      <c r="M65" s="20">
        <f t="shared" si="2"/>
        <v>1.925</v>
      </c>
    </row>
    <row r="66" spans="5:13" x14ac:dyDescent="0.3">
      <c r="E66" t="s">
        <v>849</v>
      </c>
      <c r="F66" s="23" t="s">
        <v>850</v>
      </c>
      <c r="G66" s="56" t="s">
        <v>310</v>
      </c>
      <c r="H66" s="57">
        <v>4700</v>
      </c>
      <c r="I66" s="46">
        <v>1.55</v>
      </c>
      <c r="J66" s="13">
        <f t="shared" si="0"/>
        <v>7285</v>
      </c>
      <c r="K66" s="46">
        <v>1.8</v>
      </c>
      <c r="L66" s="13">
        <f t="shared" si="1"/>
        <v>8460</v>
      </c>
      <c r="M66" s="20">
        <f t="shared" si="2"/>
        <v>1.675</v>
      </c>
    </row>
    <row r="67" spans="5:13" x14ac:dyDescent="0.3">
      <c r="E67" t="s">
        <v>851</v>
      </c>
      <c r="F67" s="23" t="s">
        <v>852</v>
      </c>
      <c r="G67" s="56" t="s">
        <v>310</v>
      </c>
      <c r="H67" s="57">
        <v>9400</v>
      </c>
      <c r="I67" s="46">
        <v>1.95</v>
      </c>
      <c r="J67" s="13">
        <f t="shared" si="0"/>
        <v>18330</v>
      </c>
      <c r="K67" s="46">
        <v>2</v>
      </c>
      <c r="L67" s="13">
        <f t="shared" si="1"/>
        <v>18800</v>
      </c>
      <c r="M67" s="20">
        <f t="shared" si="2"/>
        <v>1.9750000000000001</v>
      </c>
    </row>
    <row r="68" spans="5:13" x14ac:dyDescent="0.3">
      <c r="E68" t="s">
        <v>853</v>
      </c>
      <c r="F68" s="23" t="s">
        <v>854</v>
      </c>
      <c r="G68" s="56" t="s">
        <v>311</v>
      </c>
      <c r="H68" s="57">
        <v>1</v>
      </c>
      <c r="I68" s="46">
        <v>115000</v>
      </c>
      <c r="J68" s="13">
        <f t="shared" si="0"/>
        <v>115000</v>
      </c>
      <c r="K68" s="46">
        <v>117180</v>
      </c>
      <c r="L68" s="13">
        <f t="shared" si="1"/>
        <v>117180</v>
      </c>
      <c r="M68" s="20">
        <f t="shared" si="2"/>
        <v>116090</v>
      </c>
    </row>
    <row r="69" spans="5:13" x14ac:dyDescent="0.3">
      <c r="E69" t="s">
        <v>855</v>
      </c>
      <c r="F69" s="23" t="s">
        <v>856</v>
      </c>
      <c r="G69" s="56" t="s">
        <v>311</v>
      </c>
      <c r="H69" s="57">
        <v>1</v>
      </c>
      <c r="I69" s="46">
        <v>4280</v>
      </c>
      <c r="J69" s="13">
        <f t="shared" si="0"/>
        <v>4280</v>
      </c>
      <c r="K69" s="46">
        <v>4395</v>
      </c>
      <c r="L69" s="13">
        <f t="shared" si="1"/>
        <v>4395</v>
      </c>
      <c r="M69" s="20">
        <f t="shared" si="2"/>
        <v>4337.5</v>
      </c>
    </row>
    <row r="70" spans="5:13" x14ac:dyDescent="0.3">
      <c r="E70" t="s">
        <v>857</v>
      </c>
      <c r="F70" s="23" t="s">
        <v>858</v>
      </c>
      <c r="G70" s="56" t="s">
        <v>311</v>
      </c>
      <c r="H70" s="57">
        <v>1</v>
      </c>
      <c r="I70" s="46">
        <v>3595</v>
      </c>
      <c r="J70" s="13">
        <f t="shared" si="0"/>
        <v>3595</v>
      </c>
      <c r="K70" s="46">
        <v>3691</v>
      </c>
      <c r="L70" s="13">
        <f t="shared" si="1"/>
        <v>3691</v>
      </c>
      <c r="M70" s="20">
        <f t="shared" si="2"/>
        <v>3643</v>
      </c>
    </row>
    <row r="71" spans="5:13" x14ac:dyDescent="0.3">
      <c r="E71" t="s">
        <v>389</v>
      </c>
      <c r="F71" s="23" t="s">
        <v>859</v>
      </c>
      <c r="G71" s="56" t="s">
        <v>310</v>
      </c>
      <c r="H71" s="57">
        <v>320</v>
      </c>
      <c r="I71" s="46">
        <v>80</v>
      </c>
      <c r="J71" s="13">
        <f t="shared" si="0"/>
        <v>25600</v>
      </c>
      <c r="K71" s="46">
        <v>32</v>
      </c>
      <c r="L71" s="13">
        <f t="shared" si="1"/>
        <v>10240</v>
      </c>
      <c r="M71" s="20">
        <f t="shared" si="2"/>
        <v>56</v>
      </c>
    </row>
    <row r="72" spans="5:13" x14ac:dyDescent="0.3">
      <c r="E72" t="s">
        <v>390</v>
      </c>
      <c r="F72" s="23" t="s">
        <v>860</v>
      </c>
      <c r="G72" s="56" t="s">
        <v>310</v>
      </c>
      <c r="H72" s="57">
        <v>9900</v>
      </c>
      <c r="I72" s="46">
        <v>3.4</v>
      </c>
      <c r="J72" s="13">
        <f t="shared" si="0"/>
        <v>33660</v>
      </c>
      <c r="K72" s="46">
        <v>3.6</v>
      </c>
      <c r="L72" s="13">
        <f t="shared" si="1"/>
        <v>35640</v>
      </c>
      <c r="M72" s="20">
        <f t="shared" si="2"/>
        <v>3.5</v>
      </c>
    </row>
    <row r="73" spans="5:13" x14ac:dyDescent="0.3">
      <c r="E73" t="s">
        <v>395</v>
      </c>
      <c r="F73" s="23" t="s">
        <v>861</v>
      </c>
      <c r="G73" s="56" t="s">
        <v>327</v>
      </c>
      <c r="H73" s="57">
        <v>8</v>
      </c>
      <c r="I73" s="46">
        <v>12600</v>
      </c>
      <c r="J73" s="13">
        <f t="shared" si="0"/>
        <v>100800</v>
      </c>
      <c r="K73" s="46">
        <v>12950</v>
      </c>
      <c r="L73" s="13">
        <f t="shared" si="1"/>
        <v>103600</v>
      </c>
      <c r="M73" s="20">
        <f t="shared" si="2"/>
        <v>12775</v>
      </c>
    </row>
    <row r="74" spans="5:13" x14ac:dyDescent="0.3">
      <c r="E74" t="s">
        <v>862</v>
      </c>
      <c r="F74" s="23" t="s">
        <v>863</v>
      </c>
      <c r="G74" s="56" t="s">
        <v>327</v>
      </c>
      <c r="H74" s="57">
        <v>7</v>
      </c>
      <c r="I74" s="46">
        <v>700</v>
      </c>
      <c r="J74" s="13">
        <f t="shared" si="0"/>
        <v>4900</v>
      </c>
      <c r="K74" s="46">
        <v>704</v>
      </c>
      <c r="L74" s="13">
        <f t="shared" si="1"/>
        <v>4928</v>
      </c>
      <c r="M74" s="20">
        <f t="shared" si="2"/>
        <v>702</v>
      </c>
    </row>
    <row r="75" spans="5:13" x14ac:dyDescent="0.3">
      <c r="E75" t="s">
        <v>385</v>
      </c>
      <c r="F75" s="23" t="s">
        <v>864</v>
      </c>
      <c r="G75" s="56" t="s">
        <v>327</v>
      </c>
      <c r="H75" s="57">
        <v>49</v>
      </c>
      <c r="I75" s="46">
        <v>1370</v>
      </c>
      <c r="J75" s="13">
        <f t="shared" si="0"/>
        <v>67130</v>
      </c>
      <c r="K75" s="46">
        <v>1480</v>
      </c>
      <c r="L75" s="13">
        <f t="shared" si="1"/>
        <v>72520</v>
      </c>
      <c r="M75" s="20">
        <f t="shared" si="2"/>
        <v>1425</v>
      </c>
    </row>
    <row r="76" spans="5:13" x14ac:dyDescent="0.3">
      <c r="E76" t="s">
        <v>444</v>
      </c>
      <c r="F76" s="23" t="s">
        <v>865</v>
      </c>
      <c r="G76" s="56" t="s">
        <v>327</v>
      </c>
      <c r="H76" s="57">
        <v>3</v>
      </c>
      <c r="I76" s="46">
        <v>5800</v>
      </c>
      <c r="J76" s="13">
        <f t="shared" ref="J76:J79" si="3">I76*$H76</f>
        <v>17400</v>
      </c>
      <c r="K76" s="46">
        <v>4890</v>
      </c>
      <c r="L76" s="13">
        <f t="shared" ref="L76:L79" si="4">K76*$H76</f>
        <v>14670</v>
      </c>
      <c r="M76" s="20">
        <f t="shared" ref="M76:M79" si="5">AVERAGE(I76,K76)</f>
        <v>5345</v>
      </c>
    </row>
    <row r="77" spans="5:13" s="24" customFormat="1" x14ac:dyDescent="0.3">
      <c r="E77" s="24" t="s">
        <v>446</v>
      </c>
      <c r="F77" s="1" t="s">
        <v>866</v>
      </c>
      <c r="G77" s="25" t="s">
        <v>327</v>
      </c>
      <c r="H77" s="42">
        <v>1</v>
      </c>
      <c r="I77" s="48">
        <v>6300</v>
      </c>
      <c r="J77" s="13">
        <f t="shared" si="3"/>
        <v>6300</v>
      </c>
      <c r="K77" s="48">
        <v>5450</v>
      </c>
      <c r="L77" s="13">
        <f t="shared" si="4"/>
        <v>5450</v>
      </c>
      <c r="M77" s="20">
        <f t="shared" si="5"/>
        <v>5875</v>
      </c>
    </row>
    <row r="78" spans="5:13" x14ac:dyDescent="0.3">
      <c r="E78" t="s">
        <v>867</v>
      </c>
      <c r="F78" s="23" t="s">
        <v>868</v>
      </c>
      <c r="G78" s="56" t="s">
        <v>327</v>
      </c>
      <c r="H78" s="57">
        <v>1</v>
      </c>
      <c r="I78" s="46">
        <v>6700</v>
      </c>
      <c r="J78" s="13">
        <f t="shared" si="3"/>
        <v>6700</v>
      </c>
      <c r="K78" s="46">
        <v>5860</v>
      </c>
      <c r="L78" s="13">
        <f t="shared" si="4"/>
        <v>5860</v>
      </c>
      <c r="M78" s="20">
        <f t="shared" si="5"/>
        <v>6280</v>
      </c>
    </row>
    <row r="79" spans="5:13" s="24" customFormat="1" ht="28.8" x14ac:dyDescent="0.3">
      <c r="E79" s="37" t="s">
        <v>869</v>
      </c>
      <c r="F79" s="62" t="s">
        <v>870</v>
      </c>
      <c r="G79" s="63" t="s">
        <v>327</v>
      </c>
      <c r="H79" s="64">
        <v>1</v>
      </c>
      <c r="I79" s="65">
        <v>14500</v>
      </c>
      <c r="J79" s="66">
        <f t="shared" si="3"/>
        <v>14500</v>
      </c>
      <c r="K79" s="65">
        <v>14647</v>
      </c>
      <c r="L79" s="66">
        <f t="shared" si="4"/>
        <v>14647</v>
      </c>
      <c r="M79" s="67">
        <f t="shared" si="5"/>
        <v>14573.5</v>
      </c>
    </row>
    <row r="80" spans="5:13" s="5" customFormat="1" x14ac:dyDescent="0.3">
      <c r="G80" s="21"/>
      <c r="H80" s="21" t="s">
        <v>425</v>
      </c>
      <c r="I80" s="29"/>
      <c r="J80" s="30">
        <f>SUM(J11:J79)</f>
        <v>4650489.25</v>
      </c>
      <c r="K80" s="29"/>
      <c r="L80" s="30">
        <f>SUM(L11:L79)</f>
        <v>4890948.5</v>
      </c>
    </row>
    <row r="82" spans="5:13" ht="15.6" x14ac:dyDescent="0.3">
      <c r="E82" s="85" t="s">
        <v>871</v>
      </c>
      <c r="F82" s="86"/>
    </row>
    <row r="83" spans="5:13" x14ac:dyDescent="0.3">
      <c r="E83" s="8" t="s">
        <v>304</v>
      </c>
      <c r="F83" s="8" t="s">
        <v>305</v>
      </c>
      <c r="G83" s="56" t="s">
        <v>306</v>
      </c>
      <c r="H83" s="57" t="s">
        <v>307</v>
      </c>
      <c r="I83" s="82" t="s">
        <v>357</v>
      </c>
      <c r="J83" s="83"/>
      <c r="K83" s="82" t="s">
        <v>358</v>
      </c>
      <c r="L83" s="83"/>
      <c r="M83" s="5" t="s">
        <v>317</v>
      </c>
    </row>
    <row r="84" spans="5:13" x14ac:dyDescent="0.3">
      <c r="H84" s="57"/>
      <c r="I84" s="28" t="s">
        <v>313</v>
      </c>
      <c r="J84" s="16" t="s">
        <v>314</v>
      </c>
      <c r="K84" s="28" t="s">
        <v>313</v>
      </c>
      <c r="L84" s="16" t="s">
        <v>314</v>
      </c>
    </row>
    <row r="85" spans="5:13" x14ac:dyDescent="0.3">
      <c r="E85" t="s">
        <v>824</v>
      </c>
      <c r="F85" s="23" t="s">
        <v>825</v>
      </c>
      <c r="G85" s="56" t="s">
        <v>310</v>
      </c>
      <c r="H85" s="57">
        <v>6550</v>
      </c>
      <c r="I85" s="45">
        <v>25</v>
      </c>
      <c r="J85" s="13">
        <f>I85*$H85</f>
        <v>163750</v>
      </c>
      <c r="K85" s="45">
        <v>24</v>
      </c>
      <c r="L85" s="13">
        <f>K85*$H85</f>
        <v>157200</v>
      </c>
      <c r="M85" s="20">
        <f>AVERAGE(I85,K85)</f>
        <v>24.5</v>
      </c>
    </row>
    <row r="86" spans="5:13" x14ac:dyDescent="0.3">
      <c r="E86" t="s">
        <v>826</v>
      </c>
      <c r="F86" t="s">
        <v>827</v>
      </c>
      <c r="G86" s="56" t="s">
        <v>310</v>
      </c>
      <c r="H86" s="57">
        <v>1100</v>
      </c>
      <c r="I86" s="46">
        <v>25</v>
      </c>
      <c r="J86" s="13">
        <f t="shared" ref="J86:J88" si="6">I86*$H86</f>
        <v>27500</v>
      </c>
      <c r="K86" s="46">
        <v>23</v>
      </c>
      <c r="L86" s="13">
        <f t="shared" ref="L86:L88" si="7">K86*$H86</f>
        <v>25300</v>
      </c>
      <c r="M86" s="20">
        <f t="shared" ref="M86:M88" si="8">AVERAGE(I86,K86)</f>
        <v>24</v>
      </c>
    </row>
    <row r="87" spans="5:13" x14ac:dyDescent="0.3">
      <c r="E87" t="s">
        <v>828</v>
      </c>
      <c r="F87" t="s">
        <v>829</v>
      </c>
      <c r="G87" s="56" t="s">
        <v>327</v>
      </c>
      <c r="H87" s="57">
        <v>23</v>
      </c>
      <c r="I87" s="46">
        <v>800</v>
      </c>
      <c r="J87" s="13">
        <f t="shared" si="6"/>
        <v>18400</v>
      </c>
      <c r="K87" s="46">
        <v>980</v>
      </c>
      <c r="L87" s="13">
        <f t="shared" si="7"/>
        <v>22540</v>
      </c>
      <c r="M87" s="20">
        <f t="shared" si="8"/>
        <v>890</v>
      </c>
    </row>
    <row r="88" spans="5:13" x14ac:dyDescent="0.3">
      <c r="E88" s="11" t="s">
        <v>830</v>
      </c>
      <c r="F88" s="11" t="s">
        <v>831</v>
      </c>
      <c r="G88" s="4" t="s">
        <v>327</v>
      </c>
      <c r="H88" s="17">
        <v>46</v>
      </c>
      <c r="I88" s="47">
        <v>700</v>
      </c>
      <c r="J88" s="14">
        <f t="shared" si="6"/>
        <v>32200</v>
      </c>
      <c r="K88" s="47">
        <v>2125</v>
      </c>
      <c r="L88" s="14">
        <f t="shared" si="7"/>
        <v>97750</v>
      </c>
      <c r="M88" s="22">
        <f t="shared" si="8"/>
        <v>1412.5</v>
      </c>
    </row>
    <row r="89" spans="5:13" s="5" customFormat="1" x14ac:dyDescent="0.3">
      <c r="G89" s="21"/>
      <c r="H89" s="21" t="s">
        <v>425</v>
      </c>
      <c r="I89" s="29"/>
      <c r="J89" s="30">
        <f>SUM(J85:J88)</f>
        <v>241850</v>
      </c>
      <c r="K89" s="29"/>
      <c r="L89" s="30">
        <f>SUM(L85:L88)</f>
        <v>302790</v>
      </c>
    </row>
    <row r="91" spans="5:13" ht="15.6" x14ac:dyDescent="0.3">
      <c r="E91" s="85" t="s">
        <v>872</v>
      </c>
      <c r="F91" s="86"/>
    </row>
    <row r="92" spans="5:13" x14ac:dyDescent="0.3">
      <c r="E92" s="8" t="s">
        <v>304</v>
      </c>
      <c r="F92" s="8" t="s">
        <v>305</v>
      </c>
      <c r="G92" s="56" t="s">
        <v>306</v>
      </c>
      <c r="H92" s="57" t="s">
        <v>307</v>
      </c>
      <c r="I92" s="82" t="s">
        <v>357</v>
      </c>
      <c r="J92" s="83"/>
      <c r="K92" s="82" t="s">
        <v>358</v>
      </c>
      <c r="L92" s="83"/>
      <c r="M92" s="5" t="s">
        <v>317</v>
      </c>
    </row>
    <row r="93" spans="5:13" x14ac:dyDescent="0.3">
      <c r="H93" s="57"/>
      <c r="I93" s="28" t="s">
        <v>313</v>
      </c>
      <c r="J93" s="16" t="s">
        <v>314</v>
      </c>
      <c r="K93" s="28" t="s">
        <v>313</v>
      </c>
      <c r="L93" s="16" t="s">
        <v>314</v>
      </c>
    </row>
    <row r="94" spans="5:13" x14ac:dyDescent="0.3">
      <c r="E94" t="s">
        <v>353</v>
      </c>
      <c r="F94" t="s">
        <v>844</v>
      </c>
      <c r="G94" s="56" t="s">
        <v>310</v>
      </c>
      <c r="H94" s="57">
        <v>7600</v>
      </c>
      <c r="I94" s="45">
        <v>2.35</v>
      </c>
      <c r="J94" s="13">
        <f>I94*$H94</f>
        <v>17860</v>
      </c>
      <c r="K94" s="45">
        <v>2.4</v>
      </c>
      <c r="L94" s="13">
        <f>K94*$H94</f>
        <v>18240</v>
      </c>
      <c r="M94" s="20">
        <f>AVERAGE(I94,K94)</f>
        <v>2.375</v>
      </c>
    </row>
    <row r="95" spans="5:13" x14ac:dyDescent="0.3">
      <c r="E95" t="s">
        <v>354</v>
      </c>
      <c r="F95" t="s">
        <v>845</v>
      </c>
      <c r="G95" s="56" t="s">
        <v>310</v>
      </c>
      <c r="H95" s="57">
        <v>7600</v>
      </c>
      <c r="I95" s="46">
        <v>0.7</v>
      </c>
      <c r="J95" s="13">
        <f t="shared" ref="J95:J102" si="9">I95*$H95</f>
        <v>5320</v>
      </c>
      <c r="K95" s="46">
        <v>1</v>
      </c>
      <c r="L95" s="13">
        <f t="shared" ref="L95:L102" si="10">K95*$H95</f>
        <v>7600</v>
      </c>
      <c r="M95" s="20">
        <f t="shared" ref="M95:M102" si="11">AVERAGE(I95,K95)</f>
        <v>0.85</v>
      </c>
    </row>
    <row r="96" spans="5:13" x14ac:dyDescent="0.3">
      <c r="E96" t="s">
        <v>355</v>
      </c>
      <c r="F96" t="s">
        <v>846</v>
      </c>
      <c r="G96" s="56" t="s">
        <v>310</v>
      </c>
      <c r="H96" s="57">
        <v>7600</v>
      </c>
      <c r="I96" s="46">
        <v>1.7</v>
      </c>
      <c r="J96" s="13">
        <f t="shared" si="9"/>
        <v>12920</v>
      </c>
      <c r="K96" s="46">
        <v>1.8</v>
      </c>
      <c r="L96" s="13">
        <f t="shared" si="10"/>
        <v>13680</v>
      </c>
      <c r="M96" s="20">
        <f t="shared" si="11"/>
        <v>1.75</v>
      </c>
    </row>
    <row r="97" spans="5:13" s="24" customFormat="1" ht="28.8" x14ac:dyDescent="0.3">
      <c r="E97" s="24" t="s">
        <v>540</v>
      </c>
      <c r="F97" s="1" t="s">
        <v>847</v>
      </c>
      <c r="G97" s="25" t="s">
        <v>310</v>
      </c>
      <c r="H97" s="42">
        <v>7600</v>
      </c>
      <c r="I97" s="48">
        <v>1.8</v>
      </c>
      <c r="J97" s="27">
        <f t="shared" si="9"/>
        <v>13680</v>
      </c>
      <c r="K97" s="48">
        <v>2</v>
      </c>
      <c r="L97" s="27">
        <f t="shared" si="10"/>
        <v>15200</v>
      </c>
      <c r="M97" s="26">
        <f t="shared" si="11"/>
        <v>1.9</v>
      </c>
    </row>
    <row r="98" spans="5:13" x14ac:dyDescent="0.3">
      <c r="E98" t="s">
        <v>541</v>
      </c>
      <c r="F98" t="s">
        <v>848</v>
      </c>
      <c r="G98" s="56" t="s">
        <v>310</v>
      </c>
      <c r="H98" s="57">
        <v>7600</v>
      </c>
      <c r="I98" s="46">
        <v>1.9</v>
      </c>
      <c r="J98" s="13">
        <f t="shared" si="9"/>
        <v>14440</v>
      </c>
      <c r="K98" s="46">
        <v>2</v>
      </c>
      <c r="L98" s="13">
        <f t="shared" si="10"/>
        <v>15200</v>
      </c>
      <c r="M98" s="20">
        <f t="shared" si="11"/>
        <v>1.95</v>
      </c>
    </row>
    <row r="99" spans="5:13" x14ac:dyDescent="0.3">
      <c r="E99" t="s">
        <v>390</v>
      </c>
      <c r="F99" t="s">
        <v>860</v>
      </c>
      <c r="G99" s="56" t="s">
        <v>310</v>
      </c>
      <c r="H99" s="57">
        <v>7600</v>
      </c>
      <c r="I99" s="46">
        <v>3.3</v>
      </c>
      <c r="J99" s="13">
        <f t="shared" si="9"/>
        <v>25080</v>
      </c>
      <c r="K99" s="46">
        <v>3.6</v>
      </c>
      <c r="L99" s="13">
        <f t="shared" si="10"/>
        <v>27360</v>
      </c>
      <c r="M99" s="20">
        <f t="shared" si="11"/>
        <v>3.45</v>
      </c>
    </row>
    <row r="100" spans="5:13" s="24" customFormat="1" ht="28.8" x14ac:dyDescent="0.3">
      <c r="E100" s="24" t="s">
        <v>356</v>
      </c>
      <c r="F100" s="1" t="s">
        <v>873</v>
      </c>
      <c r="G100" s="25" t="s">
        <v>327</v>
      </c>
      <c r="H100" s="42">
        <v>33</v>
      </c>
      <c r="I100" s="48">
        <v>1500</v>
      </c>
      <c r="J100" s="27">
        <f t="shared" si="9"/>
        <v>49500</v>
      </c>
      <c r="K100" s="48">
        <v>1784</v>
      </c>
      <c r="L100" s="27">
        <f t="shared" si="10"/>
        <v>58872</v>
      </c>
      <c r="M100" s="26">
        <f t="shared" si="11"/>
        <v>1642</v>
      </c>
    </row>
    <row r="101" spans="5:13" s="24" customFormat="1" ht="28.8" x14ac:dyDescent="0.3">
      <c r="E101" s="24" t="s">
        <v>398</v>
      </c>
      <c r="F101" s="1" t="s">
        <v>874</v>
      </c>
      <c r="G101" s="25" t="s">
        <v>327</v>
      </c>
      <c r="H101" s="42">
        <v>16</v>
      </c>
      <c r="I101" s="48">
        <v>1600</v>
      </c>
      <c r="J101" s="27">
        <f t="shared" si="9"/>
        <v>25600</v>
      </c>
      <c r="K101" s="48">
        <v>1825</v>
      </c>
      <c r="L101" s="27">
        <f t="shared" si="10"/>
        <v>29200</v>
      </c>
      <c r="M101" s="26">
        <f t="shared" si="11"/>
        <v>1712.5</v>
      </c>
    </row>
    <row r="102" spans="5:13" s="24" customFormat="1" ht="28.8" x14ac:dyDescent="0.3">
      <c r="E102" s="37" t="s">
        <v>869</v>
      </c>
      <c r="F102" s="62" t="s">
        <v>870</v>
      </c>
      <c r="G102" s="63" t="s">
        <v>327</v>
      </c>
      <c r="H102" s="64">
        <v>1</v>
      </c>
      <c r="I102" s="65">
        <v>9500</v>
      </c>
      <c r="J102" s="66">
        <f t="shared" si="9"/>
        <v>9500</v>
      </c>
      <c r="K102" s="65">
        <v>9960</v>
      </c>
      <c r="L102" s="66">
        <f t="shared" si="10"/>
        <v>9960</v>
      </c>
      <c r="M102" s="67">
        <f t="shared" si="11"/>
        <v>9730</v>
      </c>
    </row>
    <row r="103" spans="5:13" s="5" customFormat="1" x14ac:dyDescent="0.3">
      <c r="G103" s="21"/>
      <c r="H103" s="21" t="s">
        <v>425</v>
      </c>
      <c r="I103" s="29"/>
      <c r="J103" s="30">
        <f>SUM(J94:J102)</f>
        <v>173900</v>
      </c>
      <c r="K103" s="29"/>
      <c r="L103" s="30">
        <f>SUM(L94:L102)</f>
        <v>195312</v>
      </c>
    </row>
  </sheetData>
  <mergeCells count="9">
    <mergeCell ref="E91:F91"/>
    <mergeCell ref="I92:J92"/>
    <mergeCell ref="K92:L92"/>
    <mergeCell ref="E8:F8"/>
    <mergeCell ref="I9:J9"/>
    <mergeCell ref="K9:L9"/>
    <mergeCell ref="E82:F82"/>
    <mergeCell ref="I83:J83"/>
    <mergeCell ref="K83:L8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1CBEC-AE66-421E-AA89-DAAFAE82F72D}">
  <dimension ref="A1:K58"/>
  <sheetViews>
    <sheetView topLeftCell="A61" workbookViewId="0">
      <selection activeCell="C5" sqref="C5"/>
    </sheetView>
  </sheetViews>
  <sheetFormatPr defaultRowHeight="14.4" x14ac:dyDescent="0.3"/>
  <cols>
    <col min="2" max="2" width="14" customWidth="1"/>
    <col min="3" max="3" width="9.109375" customWidth="1"/>
    <col min="4" max="4" width="16" customWidth="1"/>
    <col min="5" max="5" width="11.109375" customWidth="1"/>
    <col min="6" max="6" width="53" customWidth="1"/>
    <col min="7" max="8" width="8.88671875" style="40"/>
    <col min="9" max="10" width="14.33203125" customWidth="1"/>
    <col min="11" max="11" width="17" bestFit="1" customWidth="1"/>
  </cols>
  <sheetData>
    <row r="1" spans="1:11" ht="15.6" x14ac:dyDescent="0.3">
      <c r="A1" s="6" t="s">
        <v>324</v>
      </c>
      <c r="B1" t="s">
        <v>33</v>
      </c>
      <c r="D1" s="6" t="s">
        <v>321</v>
      </c>
      <c r="E1" t="str">
        <f>VLOOKUP($B$1,Data!$A$2:$E$80,2)</f>
        <v>Franklin</v>
      </c>
    </row>
    <row r="2" spans="1:11" ht="15.6" x14ac:dyDescent="0.3">
      <c r="A2" s="6" t="s">
        <v>323</v>
      </c>
      <c r="B2" t="str">
        <f>VLOOKUP($B$1,Data!$A$2:$E$80,3)</f>
        <v>Winchester</v>
      </c>
      <c r="D2" s="6" t="s">
        <v>320</v>
      </c>
      <c r="E2" t="str">
        <f>VLOOKUP($B$1,Data!$A$2:$E$80,5)</f>
        <v>Middle</v>
      </c>
    </row>
    <row r="3" spans="1:11" ht="15.6" x14ac:dyDescent="0.3">
      <c r="A3" s="6" t="s">
        <v>322</v>
      </c>
      <c r="B3" t="str">
        <f>VLOOKUP($B$1,Data!$A$2:$E$80,4)</f>
        <v>Winchester Municipal</v>
      </c>
    </row>
    <row r="5" spans="1:11" ht="15.6" x14ac:dyDescent="0.3">
      <c r="A5" s="6" t="s">
        <v>319</v>
      </c>
      <c r="C5" t="str">
        <f>Index!D4</f>
        <v>Runway Reconstruction and Taxiway Relocation 
Package 1 - Concrete</v>
      </c>
    </row>
    <row r="6" spans="1:11" ht="15.6" x14ac:dyDescent="0.3">
      <c r="A6" s="6" t="s">
        <v>325</v>
      </c>
      <c r="B6" t="str">
        <f>Index!E4</f>
        <v>25-555-0532-20</v>
      </c>
    </row>
    <row r="7" spans="1:11" ht="15.6" x14ac:dyDescent="0.3">
      <c r="A7" s="6" t="s">
        <v>318</v>
      </c>
      <c r="B7" s="7">
        <v>43903</v>
      </c>
    </row>
    <row r="8" spans="1:11" ht="15.6" x14ac:dyDescent="0.3">
      <c r="E8" s="85" t="s">
        <v>467</v>
      </c>
      <c r="F8" s="86"/>
    </row>
    <row r="9" spans="1:11" x14ac:dyDescent="0.3">
      <c r="E9" s="8" t="s">
        <v>304</v>
      </c>
      <c r="F9" s="8" t="s">
        <v>305</v>
      </c>
      <c r="G9" s="40" t="s">
        <v>306</v>
      </c>
      <c r="H9" s="41" t="s">
        <v>307</v>
      </c>
      <c r="I9" s="82" t="s">
        <v>497</v>
      </c>
      <c r="J9" s="83"/>
      <c r="K9" s="5" t="s">
        <v>317</v>
      </c>
    </row>
    <row r="10" spans="1:11" x14ac:dyDescent="0.3">
      <c r="H10" s="41"/>
      <c r="I10" s="28" t="s">
        <v>313</v>
      </c>
      <c r="J10" s="16" t="s">
        <v>314</v>
      </c>
    </row>
    <row r="11" spans="1:11" x14ac:dyDescent="0.3">
      <c r="E11" t="s">
        <v>468</v>
      </c>
      <c r="F11" t="s">
        <v>469</v>
      </c>
      <c r="G11" s="40" t="s">
        <v>311</v>
      </c>
      <c r="H11" s="41">
        <v>1</v>
      </c>
      <c r="I11" s="45">
        <v>52000</v>
      </c>
      <c r="J11" s="53">
        <f>I11*$H11</f>
        <v>52000</v>
      </c>
      <c r="K11" s="20">
        <f>AVERAGE(I11)</f>
        <v>52000</v>
      </c>
    </row>
    <row r="12" spans="1:11" x14ac:dyDescent="0.3">
      <c r="E12" t="s">
        <v>326</v>
      </c>
      <c r="F12" t="s">
        <v>352</v>
      </c>
      <c r="G12" s="40" t="s">
        <v>311</v>
      </c>
      <c r="H12" s="41">
        <v>1</v>
      </c>
      <c r="I12" s="46">
        <v>50000</v>
      </c>
      <c r="J12" s="53">
        <f t="shared" ref="J12:J35" si="0">I12*$H12</f>
        <v>50000</v>
      </c>
      <c r="K12" s="20">
        <f t="shared" ref="K12:K35" si="1">AVERAGE(I12)</f>
        <v>50000</v>
      </c>
    </row>
    <row r="13" spans="1:11" x14ac:dyDescent="0.3">
      <c r="E13" t="s">
        <v>379</v>
      </c>
      <c r="F13" t="s">
        <v>470</v>
      </c>
      <c r="G13" s="40" t="s">
        <v>311</v>
      </c>
      <c r="H13" s="41">
        <v>1</v>
      </c>
      <c r="I13" s="46">
        <v>2400</v>
      </c>
      <c r="J13" s="53">
        <f t="shared" si="0"/>
        <v>2400</v>
      </c>
      <c r="K13" s="20">
        <f t="shared" si="1"/>
        <v>2400</v>
      </c>
    </row>
    <row r="14" spans="1:11" x14ac:dyDescent="0.3">
      <c r="E14" t="s">
        <v>380</v>
      </c>
      <c r="F14" t="s">
        <v>471</v>
      </c>
      <c r="G14" s="40" t="s">
        <v>311</v>
      </c>
      <c r="H14" s="41">
        <v>1</v>
      </c>
      <c r="I14" s="46">
        <v>2000</v>
      </c>
      <c r="J14" s="53">
        <f t="shared" si="0"/>
        <v>2000</v>
      </c>
      <c r="K14" s="20">
        <f t="shared" si="1"/>
        <v>2000</v>
      </c>
    </row>
    <row r="15" spans="1:11" x14ac:dyDescent="0.3">
      <c r="E15" t="s">
        <v>381</v>
      </c>
      <c r="F15" t="s">
        <v>472</v>
      </c>
      <c r="G15" s="40" t="s">
        <v>311</v>
      </c>
      <c r="H15" s="41">
        <v>1</v>
      </c>
      <c r="I15" s="46">
        <v>11118</v>
      </c>
      <c r="J15" s="53">
        <f t="shared" si="0"/>
        <v>11118</v>
      </c>
      <c r="K15" s="20">
        <f t="shared" si="1"/>
        <v>11118</v>
      </c>
    </row>
    <row r="16" spans="1:11" x14ac:dyDescent="0.3">
      <c r="E16" t="s">
        <v>329</v>
      </c>
      <c r="F16" t="s">
        <v>473</v>
      </c>
      <c r="G16" s="40" t="s">
        <v>311</v>
      </c>
      <c r="H16" s="41">
        <v>1</v>
      </c>
      <c r="I16" s="46">
        <v>91057</v>
      </c>
      <c r="J16" s="53">
        <f t="shared" si="0"/>
        <v>91057</v>
      </c>
      <c r="K16" s="20">
        <f t="shared" si="1"/>
        <v>91057</v>
      </c>
    </row>
    <row r="17" spans="5:11" x14ac:dyDescent="0.3">
      <c r="E17" t="s">
        <v>330</v>
      </c>
      <c r="F17" t="s">
        <v>474</v>
      </c>
      <c r="G17" s="40" t="s">
        <v>347</v>
      </c>
      <c r="H17" s="41">
        <v>12702</v>
      </c>
      <c r="I17" s="46">
        <v>14.8</v>
      </c>
      <c r="J17" s="53">
        <f t="shared" si="0"/>
        <v>187989.6</v>
      </c>
      <c r="K17" s="20">
        <f t="shared" si="1"/>
        <v>14.8</v>
      </c>
    </row>
    <row r="18" spans="5:11" x14ac:dyDescent="0.3">
      <c r="E18" t="s">
        <v>331</v>
      </c>
      <c r="F18" t="s">
        <v>475</v>
      </c>
      <c r="G18" s="40" t="s">
        <v>347</v>
      </c>
      <c r="H18" s="41">
        <v>830</v>
      </c>
      <c r="I18" s="46">
        <v>20</v>
      </c>
      <c r="J18" s="53">
        <f t="shared" si="0"/>
        <v>16600</v>
      </c>
      <c r="K18" s="20">
        <f t="shared" si="1"/>
        <v>20</v>
      </c>
    </row>
    <row r="19" spans="5:11" s="24" customFormat="1" ht="43.2" x14ac:dyDescent="0.3">
      <c r="E19" s="24" t="s">
        <v>332</v>
      </c>
      <c r="F19" s="1" t="s">
        <v>476</v>
      </c>
      <c r="G19" s="25" t="s">
        <v>348</v>
      </c>
      <c r="H19" s="42">
        <v>200</v>
      </c>
      <c r="I19" s="48">
        <v>21.4</v>
      </c>
      <c r="J19" s="55">
        <f t="shared" si="0"/>
        <v>4280</v>
      </c>
      <c r="K19" s="26">
        <f t="shared" si="1"/>
        <v>21.4</v>
      </c>
    </row>
    <row r="20" spans="5:11" x14ac:dyDescent="0.3">
      <c r="E20" t="s">
        <v>336</v>
      </c>
      <c r="F20" t="s">
        <v>477</v>
      </c>
      <c r="G20" s="40" t="s">
        <v>349</v>
      </c>
      <c r="H20" s="41">
        <v>1200</v>
      </c>
      <c r="I20" s="46">
        <v>110</v>
      </c>
      <c r="J20" s="53">
        <f t="shared" si="0"/>
        <v>132000</v>
      </c>
      <c r="K20" s="20">
        <f t="shared" si="1"/>
        <v>110</v>
      </c>
    </row>
    <row r="21" spans="5:11" x14ac:dyDescent="0.3">
      <c r="E21" t="s">
        <v>335</v>
      </c>
      <c r="F21" t="s">
        <v>478</v>
      </c>
      <c r="G21" s="40" t="s">
        <v>349</v>
      </c>
      <c r="H21" s="41">
        <v>5355</v>
      </c>
      <c r="I21" s="46">
        <v>133.75</v>
      </c>
      <c r="J21" s="53">
        <f t="shared" si="0"/>
        <v>716231.25</v>
      </c>
      <c r="K21" s="20">
        <f t="shared" si="1"/>
        <v>133.75</v>
      </c>
    </row>
    <row r="22" spans="5:11" x14ac:dyDescent="0.3">
      <c r="E22" t="s">
        <v>345</v>
      </c>
      <c r="F22" t="s">
        <v>479</v>
      </c>
      <c r="G22" s="40" t="s">
        <v>349</v>
      </c>
      <c r="H22" s="41">
        <v>160</v>
      </c>
      <c r="I22" s="46">
        <v>905</v>
      </c>
      <c r="J22" s="53">
        <f t="shared" si="0"/>
        <v>144800</v>
      </c>
      <c r="K22" s="20">
        <f t="shared" si="1"/>
        <v>905</v>
      </c>
    </row>
    <row r="23" spans="5:11" x14ac:dyDescent="0.3">
      <c r="E23" t="s">
        <v>346</v>
      </c>
      <c r="F23" t="s">
        <v>480</v>
      </c>
      <c r="G23" s="40" t="s">
        <v>349</v>
      </c>
      <c r="H23" s="41">
        <v>1275</v>
      </c>
      <c r="I23" s="46">
        <v>40</v>
      </c>
      <c r="J23" s="53">
        <f t="shared" si="0"/>
        <v>51000</v>
      </c>
      <c r="K23" s="20">
        <f t="shared" si="1"/>
        <v>40</v>
      </c>
    </row>
    <row r="24" spans="5:11" x14ac:dyDescent="0.3">
      <c r="E24" t="s">
        <v>337</v>
      </c>
      <c r="F24" t="s">
        <v>481</v>
      </c>
      <c r="G24" s="40" t="s">
        <v>350</v>
      </c>
      <c r="H24" s="41">
        <v>4320</v>
      </c>
      <c r="I24" s="46">
        <v>3</v>
      </c>
      <c r="J24" s="53">
        <f t="shared" si="0"/>
        <v>12960</v>
      </c>
      <c r="K24" s="20">
        <f t="shared" si="1"/>
        <v>3</v>
      </c>
    </row>
    <row r="25" spans="5:11" x14ac:dyDescent="0.3">
      <c r="E25" t="s">
        <v>339</v>
      </c>
      <c r="F25" t="s">
        <v>482</v>
      </c>
      <c r="G25" s="40" t="s">
        <v>351</v>
      </c>
      <c r="H25" s="41">
        <v>32000</v>
      </c>
      <c r="I25" s="46">
        <v>0.8</v>
      </c>
      <c r="J25" s="53">
        <f t="shared" si="0"/>
        <v>25600</v>
      </c>
      <c r="K25" s="20">
        <f t="shared" si="1"/>
        <v>0.8</v>
      </c>
    </row>
    <row r="26" spans="5:11" x14ac:dyDescent="0.3">
      <c r="E26" t="s">
        <v>340</v>
      </c>
      <c r="F26" t="s">
        <v>483</v>
      </c>
      <c r="G26" s="40" t="s">
        <v>351</v>
      </c>
      <c r="H26" s="41">
        <v>32000</v>
      </c>
      <c r="I26" s="46">
        <v>1.6</v>
      </c>
      <c r="J26" s="53">
        <f t="shared" si="0"/>
        <v>51200</v>
      </c>
      <c r="K26" s="20">
        <f t="shared" si="1"/>
        <v>1.6</v>
      </c>
    </row>
    <row r="27" spans="5:11" x14ac:dyDescent="0.3">
      <c r="E27" t="s">
        <v>341</v>
      </c>
      <c r="F27" t="s">
        <v>484</v>
      </c>
      <c r="G27" s="40" t="s">
        <v>351</v>
      </c>
      <c r="H27" s="41">
        <v>715</v>
      </c>
      <c r="I27" s="46">
        <v>0.8</v>
      </c>
      <c r="J27" s="53">
        <f t="shared" si="0"/>
        <v>572</v>
      </c>
      <c r="K27" s="20">
        <f t="shared" si="1"/>
        <v>0.8</v>
      </c>
    </row>
    <row r="28" spans="5:11" x14ac:dyDescent="0.3">
      <c r="E28" t="s">
        <v>342</v>
      </c>
      <c r="F28" t="s">
        <v>485</v>
      </c>
      <c r="G28" s="40" t="s">
        <v>351</v>
      </c>
      <c r="H28" s="41">
        <v>715</v>
      </c>
      <c r="I28" s="46">
        <v>1.6</v>
      </c>
      <c r="J28" s="53">
        <f t="shared" si="0"/>
        <v>1144</v>
      </c>
      <c r="K28" s="20">
        <f t="shared" si="1"/>
        <v>1.6</v>
      </c>
    </row>
    <row r="29" spans="5:11" x14ac:dyDescent="0.3">
      <c r="E29" t="s">
        <v>486</v>
      </c>
      <c r="F29" t="s">
        <v>487</v>
      </c>
      <c r="G29" s="40" t="s">
        <v>310</v>
      </c>
      <c r="H29" s="41">
        <v>664</v>
      </c>
      <c r="I29" s="46">
        <v>123.05</v>
      </c>
      <c r="J29" s="53">
        <f t="shared" si="0"/>
        <v>81705.2</v>
      </c>
      <c r="K29" s="20">
        <f t="shared" si="1"/>
        <v>123.05</v>
      </c>
    </row>
    <row r="30" spans="5:11" x14ac:dyDescent="0.3">
      <c r="E30" t="s">
        <v>488</v>
      </c>
      <c r="F30" t="s">
        <v>489</v>
      </c>
      <c r="G30" s="40" t="s">
        <v>327</v>
      </c>
      <c r="H30" s="41">
        <v>4</v>
      </c>
      <c r="I30" s="46">
        <v>1210</v>
      </c>
      <c r="J30" s="53">
        <f t="shared" si="0"/>
        <v>4840</v>
      </c>
      <c r="K30" s="20">
        <f t="shared" si="1"/>
        <v>1210</v>
      </c>
    </row>
    <row r="31" spans="5:11" x14ac:dyDescent="0.3">
      <c r="E31" t="s">
        <v>490</v>
      </c>
      <c r="F31" t="s">
        <v>491</v>
      </c>
      <c r="G31" s="40" t="s">
        <v>311</v>
      </c>
      <c r="H31" s="41">
        <v>1</v>
      </c>
      <c r="I31" s="46">
        <v>41787</v>
      </c>
      <c r="J31" s="53">
        <f t="shared" si="0"/>
        <v>41787</v>
      </c>
      <c r="K31" s="20">
        <f t="shared" si="1"/>
        <v>41787</v>
      </c>
    </row>
    <row r="32" spans="5:11" x14ac:dyDescent="0.3">
      <c r="E32" t="s">
        <v>492</v>
      </c>
      <c r="F32" t="s">
        <v>493</v>
      </c>
      <c r="G32" s="40" t="s">
        <v>349</v>
      </c>
      <c r="H32" s="41">
        <v>310</v>
      </c>
      <c r="I32" s="46">
        <v>26.61</v>
      </c>
      <c r="J32" s="53">
        <f t="shared" si="0"/>
        <v>8249.1</v>
      </c>
      <c r="K32" s="20">
        <f t="shared" si="1"/>
        <v>26.61</v>
      </c>
    </row>
    <row r="33" spans="5:11" x14ac:dyDescent="0.3">
      <c r="E33" t="s">
        <v>494</v>
      </c>
      <c r="F33" t="s">
        <v>495</v>
      </c>
      <c r="G33" s="40" t="s">
        <v>308</v>
      </c>
      <c r="H33" s="41">
        <v>1</v>
      </c>
      <c r="I33" s="46">
        <v>1605</v>
      </c>
      <c r="J33" s="53">
        <f t="shared" si="0"/>
        <v>1605</v>
      </c>
      <c r="K33" s="20">
        <f t="shared" si="1"/>
        <v>1605</v>
      </c>
    </row>
    <row r="34" spans="5:11" x14ac:dyDescent="0.3">
      <c r="E34" t="s">
        <v>343</v>
      </c>
      <c r="F34" t="s">
        <v>376</v>
      </c>
      <c r="G34" s="40" t="s">
        <v>347</v>
      </c>
      <c r="H34" s="41">
        <v>5550</v>
      </c>
      <c r="I34" s="46">
        <v>7.49</v>
      </c>
      <c r="J34" s="53">
        <f t="shared" si="0"/>
        <v>41569.5</v>
      </c>
      <c r="K34" s="20">
        <f t="shared" si="1"/>
        <v>7.49</v>
      </c>
    </row>
    <row r="35" spans="5:11" x14ac:dyDescent="0.3">
      <c r="E35" s="11" t="s">
        <v>344</v>
      </c>
      <c r="F35" s="11" t="s">
        <v>496</v>
      </c>
      <c r="G35" s="4" t="s">
        <v>348</v>
      </c>
      <c r="H35" s="17">
        <v>475</v>
      </c>
      <c r="I35" s="47">
        <v>21.4</v>
      </c>
      <c r="J35" s="54">
        <f t="shared" si="0"/>
        <v>10165</v>
      </c>
      <c r="K35" s="22">
        <f t="shared" si="1"/>
        <v>21.4</v>
      </c>
    </row>
    <row r="36" spans="5:11" s="5" customFormat="1" x14ac:dyDescent="0.3">
      <c r="G36" s="21"/>
      <c r="H36" s="21" t="s">
        <v>425</v>
      </c>
      <c r="I36" s="29"/>
      <c r="J36" s="30">
        <f>SUM(J11:J35)</f>
        <v>1742872.6500000001</v>
      </c>
    </row>
    <row r="39" spans="5:11" ht="15.6" x14ac:dyDescent="0.3">
      <c r="E39" s="85" t="s">
        <v>498</v>
      </c>
      <c r="F39" s="86"/>
    </row>
    <row r="40" spans="5:11" x14ac:dyDescent="0.3">
      <c r="E40" s="8" t="s">
        <v>304</v>
      </c>
      <c r="F40" s="8" t="s">
        <v>305</v>
      </c>
      <c r="G40" s="40" t="s">
        <v>306</v>
      </c>
      <c r="H40" s="41" t="s">
        <v>307</v>
      </c>
      <c r="I40" s="82" t="s">
        <v>497</v>
      </c>
      <c r="J40" s="83"/>
      <c r="K40" s="5" t="s">
        <v>317</v>
      </c>
    </row>
    <row r="41" spans="5:11" x14ac:dyDescent="0.3">
      <c r="H41" s="41"/>
      <c r="I41" s="28" t="s">
        <v>313</v>
      </c>
      <c r="J41" s="16" t="s">
        <v>314</v>
      </c>
    </row>
    <row r="42" spans="5:11" x14ac:dyDescent="0.3">
      <c r="E42" t="s">
        <v>330</v>
      </c>
      <c r="F42" t="s">
        <v>474</v>
      </c>
      <c r="G42" s="40" t="s">
        <v>347</v>
      </c>
      <c r="H42" s="41">
        <v>14475</v>
      </c>
      <c r="I42" s="46">
        <v>2.5</v>
      </c>
      <c r="J42" s="38">
        <f>I42*H42</f>
        <v>36187.5</v>
      </c>
      <c r="K42" s="10">
        <f>AVERAGE(I42)</f>
        <v>2.5</v>
      </c>
    </row>
    <row r="43" spans="5:11" x14ac:dyDescent="0.3">
      <c r="E43" t="s">
        <v>333</v>
      </c>
      <c r="F43" t="s">
        <v>503</v>
      </c>
      <c r="G43" s="40" t="s">
        <v>348</v>
      </c>
      <c r="H43" s="41">
        <v>575</v>
      </c>
      <c r="I43" s="46">
        <v>20</v>
      </c>
      <c r="J43" s="38">
        <f t="shared" ref="J43:J57" si="2">I43*H43</f>
        <v>11500</v>
      </c>
      <c r="K43" s="10">
        <f t="shared" ref="K43:K57" si="3">AVERAGE(I43)</f>
        <v>20</v>
      </c>
    </row>
    <row r="44" spans="5:11" x14ac:dyDescent="0.3">
      <c r="E44" t="s">
        <v>334</v>
      </c>
      <c r="F44" t="s">
        <v>504</v>
      </c>
      <c r="G44" s="40" t="s">
        <v>349</v>
      </c>
      <c r="H44" s="41">
        <v>675</v>
      </c>
      <c r="I44" s="46">
        <v>25</v>
      </c>
      <c r="J44" s="38">
        <f t="shared" si="2"/>
        <v>16875</v>
      </c>
      <c r="K44" s="10">
        <f t="shared" si="3"/>
        <v>25</v>
      </c>
    </row>
    <row r="45" spans="5:11" x14ac:dyDescent="0.3">
      <c r="E45" t="s">
        <v>499</v>
      </c>
      <c r="F45" t="s">
        <v>505</v>
      </c>
      <c r="G45" s="40" t="s">
        <v>349</v>
      </c>
      <c r="H45" s="41">
        <v>425</v>
      </c>
      <c r="I45" s="46">
        <v>20</v>
      </c>
      <c r="J45" s="38">
        <f t="shared" si="2"/>
        <v>8500</v>
      </c>
      <c r="K45" s="10">
        <f t="shared" si="3"/>
        <v>20</v>
      </c>
    </row>
    <row r="46" spans="5:11" x14ac:dyDescent="0.3">
      <c r="E46" t="s">
        <v>335</v>
      </c>
      <c r="F46" t="s">
        <v>478</v>
      </c>
      <c r="G46" s="40" t="s">
        <v>349</v>
      </c>
      <c r="H46" s="41">
        <v>2180</v>
      </c>
      <c r="I46" s="46">
        <v>110</v>
      </c>
      <c r="J46" s="38">
        <f t="shared" si="2"/>
        <v>239800</v>
      </c>
      <c r="K46" s="10">
        <f t="shared" si="3"/>
        <v>110</v>
      </c>
    </row>
    <row r="47" spans="5:11" x14ac:dyDescent="0.3">
      <c r="E47" t="s">
        <v>345</v>
      </c>
      <c r="F47" t="s">
        <v>479</v>
      </c>
      <c r="G47" s="40" t="s">
        <v>349</v>
      </c>
      <c r="H47" s="41">
        <v>55</v>
      </c>
      <c r="I47" s="46">
        <v>905</v>
      </c>
      <c r="J47" s="38">
        <f t="shared" si="2"/>
        <v>49775</v>
      </c>
      <c r="K47" s="10">
        <f t="shared" si="3"/>
        <v>905</v>
      </c>
    </row>
    <row r="48" spans="5:11" x14ac:dyDescent="0.3">
      <c r="E48" t="s">
        <v>346</v>
      </c>
      <c r="F48" t="s">
        <v>480</v>
      </c>
      <c r="G48" s="40" t="s">
        <v>349</v>
      </c>
      <c r="H48" s="41">
        <v>430</v>
      </c>
      <c r="I48" s="46">
        <v>40</v>
      </c>
      <c r="J48" s="38">
        <f t="shared" si="2"/>
        <v>17200</v>
      </c>
      <c r="K48" s="10">
        <f t="shared" si="3"/>
        <v>40</v>
      </c>
    </row>
    <row r="49" spans="5:11" x14ac:dyDescent="0.3">
      <c r="E49" t="s">
        <v>337</v>
      </c>
      <c r="F49" t="s">
        <v>481</v>
      </c>
      <c r="G49" s="40" t="s">
        <v>350</v>
      </c>
      <c r="H49" s="41">
        <v>1450</v>
      </c>
      <c r="I49" s="46">
        <v>3</v>
      </c>
      <c r="J49" s="38">
        <f t="shared" si="2"/>
        <v>4350</v>
      </c>
      <c r="K49" s="10">
        <f t="shared" si="3"/>
        <v>3</v>
      </c>
    </row>
    <row r="50" spans="5:11" x14ac:dyDescent="0.3">
      <c r="E50" t="s">
        <v>338</v>
      </c>
      <c r="F50" t="s">
        <v>393</v>
      </c>
      <c r="G50" s="40" t="s">
        <v>310</v>
      </c>
      <c r="H50" s="41">
        <v>6000</v>
      </c>
      <c r="I50" s="46">
        <v>5.35</v>
      </c>
      <c r="J50" s="38">
        <f t="shared" si="2"/>
        <v>32099.999999999996</v>
      </c>
      <c r="K50" s="10">
        <f t="shared" si="3"/>
        <v>5.35</v>
      </c>
    </row>
    <row r="51" spans="5:11" x14ac:dyDescent="0.3">
      <c r="E51" t="s">
        <v>391</v>
      </c>
      <c r="F51" t="s">
        <v>394</v>
      </c>
      <c r="G51" s="40" t="s">
        <v>310</v>
      </c>
      <c r="H51" s="41">
        <v>600</v>
      </c>
      <c r="I51" s="46">
        <v>8.0299999999999994</v>
      </c>
      <c r="J51" s="38">
        <f t="shared" si="2"/>
        <v>4818</v>
      </c>
      <c r="K51" s="10">
        <f t="shared" si="3"/>
        <v>8.0299999999999994</v>
      </c>
    </row>
    <row r="52" spans="5:11" x14ac:dyDescent="0.3">
      <c r="E52" t="s">
        <v>341</v>
      </c>
      <c r="F52" t="s">
        <v>484</v>
      </c>
      <c r="G52" s="40" t="s">
        <v>351</v>
      </c>
      <c r="H52" s="41">
        <v>1600</v>
      </c>
      <c r="I52" s="46">
        <v>0.8</v>
      </c>
      <c r="J52" s="38">
        <f t="shared" si="2"/>
        <v>1280</v>
      </c>
      <c r="K52" s="10">
        <f t="shared" si="3"/>
        <v>0.8</v>
      </c>
    </row>
    <row r="53" spans="5:11" x14ac:dyDescent="0.3">
      <c r="E53" t="s">
        <v>342</v>
      </c>
      <c r="F53" t="s">
        <v>485</v>
      </c>
      <c r="G53" s="40" t="s">
        <v>351</v>
      </c>
      <c r="H53" s="41">
        <v>1600</v>
      </c>
      <c r="I53" s="46">
        <v>1.6</v>
      </c>
      <c r="J53" s="38">
        <f t="shared" si="2"/>
        <v>2560</v>
      </c>
      <c r="K53" s="10">
        <f t="shared" si="3"/>
        <v>1.6</v>
      </c>
    </row>
    <row r="54" spans="5:11" x14ac:dyDescent="0.3">
      <c r="E54" t="s">
        <v>500</v>
      </c>
      <c r="F54" t="s">
        <v>506</v>
      </c>
      <c r="G54" s="40" t="s">
        <v>327</v>
      </c>
      <c r="H54" s="41">
        <v>27</v>
      </c>
      <c r="I54" s="46">
        <v>250</v>
      </c>
      <c r="J54" s="38">
        <f t="shared" si="2"/>
        <v>6750</v>
      </c>
      <c r="K54" s="10">
        <f t="shared" si="3"/>
        <v>250</v>
      </c>
    </row>
    <row r="55" spans="5:11" x14ac:dyDescent="0.3">
      <c r="E55" t="s">
        <v>501</v>
      </c>
      <c r="F55" t="s">
        <v>507</v>
      </c>
      <c r="G55" s="40" t="s">
        <v>327</v>
      </c>
      <c r="H55" s="41">
        <v>12</v>
      </c>
      <c r="I55" s="46">
        <v>510</v>
      </c>
      <c r="J55" s="38">
        <f t="shared" si="2"/>
        <v>6120</v>
      </c>
      <c r="K55" s="10">
        <f t="shared" si="3"/>
        <v>510</v>
      </c>
    </row>
    <row r="56" spans="5:11" x14ac:dyDescent="0.3">
      <c r="E56" t="s">
        <v>392</v>
      </c>
      <c r="F56" t="s">
        <v>508</v>
      </c>
      <c r="G56" s="40" t="s">
        <v>350</v>
      </c>
      <c r="H56" s="41">
        <v>2000</v>
      </c>
      <c r="I56" s="46">
        <v>5.08</v>
      </c>
      <c r="J56" s="38">
        <f t="shared" si="2"/>
        <v>10160</v>
      </c>
      <c r="K56" s="10">
        <f t="shared" si="3"/>
        <v>5.08</v>
      </c>
    </row>
    <row r="57" spans="5:11" x14ac:dyDescent="0.3">
      <c r="E57" s="11" t="s">
        <v>502</v>
      </c>
      <c r="F57" s="11" t="s">
        <v>509</v>
      </c>
      <c r="G57" s="4" t="s">
        <v>347</v>
      </c>
      <c r="H57" s="17">
        <v>720</v>
      </c>
      <c r="I57" s="47">
        <v>8.6</v>
      </c>
      <c r="J57" s="39">
        <f t="shared" si="2"/>
        <v>6192</v>
      </c>
      <c r="K57" s="12">
        <f t="shared" si="3"/>
        <v>8.6</v>
      </c>
    </row>
    <row r="58" spans="5:11" s="5" customFormat="1" x14ac:dyDescent="0.3">
      <c r="G58" s="21"/>
      <c r="H58" s="21" t="s">
        <v>425</v>
      </c>
      <c r="I58" s="29"/>
      <c r="J58" s="30">
        <f>SUM(J42:J57)</f>
        <v>454167.5</v>
      </c>
    </row>
  </sheetData>
  <mergeCells count="4">
    <mergeCell ref="I9:J9"/>
    <mergeCell ref="E8:F8"/>
    <mergeCell ref="E39:F39"/>
    <mergeCell ref="I40:J4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FF406-6471-454F-B835-FB9A15A58271}">
  <dimension ref="A1:M28"/>
  <sheetViews>
    <sheetView topLeftCell="B1" workbookViewId="0">
      <selection activeCell="M11" sqref="M11"/>
    </sheetView>
  </sheetViews>
  <sheetFormatPr defaultRowHeight="14.4" x14ac:dyDescent="0.3"/>
  <cols>
    <col min="2" max="2" width="14" customWidth="1"/>
    <col min="3" max="3" width="9.109375" customWidth="1"/>
    <col min="4" max="4" width="16" customWidth="1"/>
    <col min="5" max="5" width="11.109375" customWidth="1"/>
    <col min="6" max="6" width="46.6640625" bestFit="1" customWidth="1"/>
    <col min="7" max="8" width="8.88671875" style="43"/>
    <col min="9" max="10" width="16.6640625" customWidth="1"/>
    <col min="11" max="12" width="20.6640625" customWidth="1"/>
    <col min="13" max="13" width="17" bestFit="1" customWidth="1"/>
  </cols>
  <sheetData>
    <row r="1" spans="1:13" ht="15.6" x14ac:dyDescent="0.3">
      <c r="A1" s="6" t="s">
        <v>324</v>
      </c>
      <c r="B1" t="s">
        <v>40</v>
      </c>
      <c r="D1" s="6" t="s">
        <v>321</v>
      </c>
      <c r="E1" t="str">
        <f>VLOOKUP($B$1,Data!$A$2:$E$80,2)</f>
        <v>Hamilton</v>
      </c>
    </row>
    <row r="2" spans="1:13" ht="15.6" x14ac:dyDescent="0.3">
      <c r="A2" s="6" t="s">
        <v>323</v>
      </c>
      <c r="B2" t="str">
        <f>VLOOKUP($B$1,Data!$A$2:$E$80,3)</f>
        <v>Collegedale</v>
      </c>
      <c r="D2" s="6" t="s">
        <v>320</v>
      </c>
      <c r="E2" t="str">
        <f>VLOOKUP($B$1,Data!$A$2:$E$80,5)</f>
        <v>East</v>
      </c>
    </row>
    <row r="3" spans="1:13" ht="15.6" x14ac:dyDescent="0.3">
      <c r="A3" s="6" t="s">
        <v>322</v>
      </c>
      <c r="B3" t="str">
        <f>VLOOKUP($B$1,Data!$A$2:$E$80,4)</f>
        <v>Collegedale Municipal</v>
      </c>
    </row>
    <row r="5" spans="1:13" ht="15.6" x14ac:dyDescent="0.3">
      <c r="A5" s="6" t="s">
        <v>319</v>
      </c>
      <c r="C5" t="str">
        <f>Index!D5</f>
        <v>Runway Reconstruction and Taxiway Relocation 
Package 2 - Asphalt</v>
      </c>
    </row>
    <row r="6" spans="1:13" ht="15.6" x14ac:dyDescent="0.3">
      <c r="A6" s="6" t="s">
        <v>325</v>
      </c>
      <c r="B6" t="str">
        <f>Index!E5</f>
        <v>25-555-0532-20</v>
      </c>
    </row>
    <row r="7" spans="1:13" ht="15.6" x14ac:dyDescent="0.3">
      <c r="A7" s="6" t="s">
        <v>318</v>
      </c>
      <c r="B7" s="7">
        <v>43977</v>
      </c>
    </row>
    <row r="9" spans="1:13" x14ac:dyDescent="0.3">
      <c r="E9" s="8" t="s">
        <v>304</v>
      </c>
      <c r="F9" s="8" t="s">
        <v>305</v>
      </c>
      <c r="G9" s="43" t="s">
        <v>306</v>
      </c>
      <c r="H9" s="44" t="s">
        <v>307</v>
      </c>
      <c r="I9" s="82" t="s">
        <v>536</v>
      </c>
      <c r="J9" s="83"/>
      <c r="K9" s="84" t="s">
        <v>537</v>
      </c>
      <c r="L9" s="83"/>
      <c r="M9" s="5" t="s">
        <v>317</v>
      </c>
    </row>
    <row r="10" spans="1:13" x14ac:dyDescent="0.3">
      <c r="H10" s="44"/>
      <c r="I10" s="28" t="s">
        <v>313</v>
      </c>
      <c r="J10" s="16" t="s">
        <v>314</v>
      </c>
      <c r="K10" s="15" t="s">
        <v>313</v>
      </c>
      <c r="L10" s="16" t="s">
        <v>314</v>
      </c>
    </row>
    <row r="11" spans="1:13" x14ac:dyDescent="0.3">
      <c r="E11" t="s">
        <v>359</v>
      </c>
      <c r="F11" t="s">
        <v>519</v>
      </c>
      <c r="G11" s="43" t="s">
        <v>311</v>
      </c>
      <c r="H11" s="44">
        <v>1</v>
      </c>
      <c r="I11" s="45">
        <v>10000</v>
      </c>
      <c r="J11" s="13">
        <f>I11*$H11</f>
        <v>10000</v>
      </c>
      <c r="K11" s="49">
        <v>15000</v>
      </c>
      <c r="L11" s="13">
        <f>K11*$H11</f>
        <v>15000</v>
      </c>
      <c r="M11" s="20">
        <f>AVERAGE(I11,K11)</f>
        <v>12500</v>
      </c>
    </row>
    <row r="12" spans="1:13" x14ac:dyDescent="0.3">
      <c r="E12" t="s">
        <v>512</v>
      </c>
      <c r="F12" t="s">
        <v>520</v>
      </c>
      <c r="G12" s="43" t="s">
        <v>311</v>
      </c>
      <c r="H12" s="44">
        <v>1</v>
      </c>
      <c r="I12" s="46">
        <v>6000</v>
      </c>
      <c r="J12" s="13">
        <f t="shared" ref="J12:J27" si="0">I12*$H12</f>
        <v>6000</v>
      </c>
      <c r="K12" s="50">
        <v>14000</v>
      </c>
      <c r="L12" s="13">
        <f t="shared" ref="L12:L27" si="1">K12*$H12</f>
        <v>14000</v>
      </c>
      <c r="M12" s="20">
        <f t="shared" ref="M12:M27" si="2">AVERAGE(I12,K12)</f>
        <v>10000</v>
      </c>
    </row>
    <row r="13" spans="1:13" x14ac:dyDescent="0.3">
      <c r="E13" t="s">
        <v>513</v>
      </c>
      <c r="F13" t="s">
        <v>521</v>
      </c>
      <c r="G13" s="43" t="s">
        <v>311</v>
      </c>
      <c r="H13" s="44">
        <v>1</v>
      </c>
      <c r="I13" s="46">
        <v>12000</v>
      </c>
      <c r="J13" s="13">
        <f t="shared" si="0"/>
        <v>12000</v>
      </c>
      <c r="K13" s="50">
        <v>11500</v>
      </c>
      <c r="L13" s="13">
        <f t="shared" si="1"/>
        <v>11500</v>
      </c>
      <c r="M13" s="20">
        <f t="shared" si="2"/>
        <v>11750</v>
      </c>
    </row>
    <row r="14" spans="1:13" x14ac:dyDescent="0.3">
      <c r="E14" t="s">
        <v>514</v>
      </c>
      <c r="F14" t="s">
        <v>522</v>
      </c>
      <c r="G14" s="43" t="s">
        <v>349</v>
      </c>
      <c r="H14" s="44">
        <v>150</v>
      </c>
      <c r="I14" s="46">
        <v>30</v>
      </c>
      <c r="J14" s="13">
        <f t="shared" si="0"/>
        <v>4500</v>
      </c>
      <c r="K14" s="50">
        <v>39</v>
      </c>
      <c r="L14" s="13">
        <f t="shared" si="1"/>
        <v>5850</v>
      </c>
      <c r="M14" s="20">
        <f t="shared" si="2"/>
        <v>34.5</v>
      </c>
    </row>
    <row r="15" spans="1:13" x14ac:dyDescent="0.3">
      <c r="E15" t="s">
        <v>515</v>
      </c>
      <c r="F15" t="s">
        <v>523</v>
      </c>
      <c r="G15" s="43" t="s">
        <v>347</v>
      </c>
      <c r="H15" s="44">
        <v>100</v>
      </c>
      <c r="I15" s="46">
        <v>58</v>
      </c>
      <c r="J15" s="13">
        <f t="shared" si="0"/>
        <v>5800</v>
      </c>
      <c r="K15" s="50">
        <v>30</v>
      </c>
      <c r="L15" s="13">
        <f t="shared" si="1"/>
        <v>3000</v>
      </c>
      <c r="M15" s="20">
        <f t="shared" si="2"/>
        <v>44</v>
      </c>
    </row>
    <row r="16" spans="1:13" x14ac:dyDescent="0.3">
      <c r="E16" t="s">
        <v>516</v>
      </c>
      <c r="F16" t="s">
        <v>524</v>
      </c>
      <c r="G16" s="43" t="s">
        <v>349</v>
      </c>
      <c r="H16" s="44">
        <v>75</v>
      </c>
      <c r="I16" s="46">
        <v>275</v>
      </c>
      <c r="J16" s="13">
        <f t="shared" si="0"/>
        <v>20625</v>
      </c>
      <c r="K16" s="50">
        <v>375</v>
      </c>
      <c r="L16" s="13">
        <f t="shared" si="1"/>
        <v>28125</v>
      </c>
      <c r="M16" s="20">
        <f t="shared" si="2"/>
        <v>325</v>
      </c>
    </row>
    <row r="17" spans="5:13" x14ac:dyDescent="0.3">
      <c r="E17" t="s">
        <v>364</v>
      </c>
      <c r="F17" t="s">
        <v>525</v>
      </c>
      <c r="G17" s="43" t="s">
        <v>311</v>
      </c>
      <c r="H17" s="44">
        <v>1</v>
      </c>
      <c r="I17" s="46">
        <v>3600</v>
      </c>
      <c r="J17" s="13">
        <f t="shared" si="0"/>
        <v>3600</v>
      </c>
      <c r="K17" s="50">
        <v>8500</v>
      </c>
      <c r="L17" s="13">
        <f t="shared" si="1"/>
        <v>8500</v>
      </c>
      <c r="M17" s="20">
        <f t="shared" si="2"/>
        <v>6050</v>
      </c>
    </row>
    <row r="18" spans="5:13" x14ac:dyDescent="0.3">
      <c r="E18" t="s">
        <v>517</v>
      </c>
      <c r="F18" t="s">
        <v>526</v>
      </c>
      <c r="G18" s="43" t="s">
        <v>311</v>
      </c>
      <c r="H18" s="44">
        <v>1</v>
      </c>
      <c r="I18" s="46">
        <v>35000</v>
      </c>
      <c r="J18" s="13">
        <f t="shared" si="0"/>
        <v>35000</v>
      </c>
      <c r="K18" s="50">
        <v>68000</v>
      </c>
      <c r="L18" s="13">
        <f t="shared" si="1"/>
        <v>68000</v>
      </c>
      <c r="M18" s="20">
        <f t="shared" si="2"/>
        <v>51500</v>
      </c>
    </row>
    <row r="19" spans="5:13" x14ac:dyDescent="0.3">
      <c r="E19" t="s">
        <v>367</v>
      </c>
      <c r="F19" t="s">
        <v>527</v>
      </c>
      <c r="G19" s="43" t="s">
        <v>310</v>
      </c>
      <c r="H19" s="44">
        <v>248</v>
      </c>
      <c r="I19" s="46">
        <v>221</v>
      </c>
      <c r="J19" s="13">
        <f t="shared" si="0"/>
        <v>54808</v>
      </c>
      <c r="K19" s="50">
        <v>100</v>
      </c>
      <c r="L19" s="13">
        <f t="shared" si="1"/>
        <v>24800</v>
      </c>
      <c r="M19" s="20">
        <f t="shared" si="2"/>
        <v>160.5</v>
      </c>
    </row>
    <row r="20" spans="5:13" x14ac:dyDescent="0.3">
      <c r="E20" t="s">
        <v>397</v>
      </c>
      <c r="F20" t="s">
        <v>528</v>
      </c>
      <c r="G20" s="43" t="s">
        <v>327</v>
      </c>
      <c r="H20" s="44">
        <v>2</v>
      </c>
      <c r="I20" s="46">
        <v>3000</v>
      </c>
      <c r="J20" s="13">
        <f t="shared" si="0"/>
        <v>6000</v>
      </c>
      <c r="K20" s="50">
        <v>25000</v>
      </c>
      <c r="L20" s="13">
        <f t="shared" si="1"/>
        <v>50000</v>
      </c>
      <c r="M20" s="20">
        <f t="shared" si="2"/>
        <v>14000</v>
      </c>
    </row>
    <row r="21" spans="5:13" x14ac:dyDescent="0.3">
      <c r="E21" t="s">
        <v>353</v>
      </c>
      <c r="F21" t="s">
        <v>529</v>
      </c>
      <c r="G21" s="43" t="s">
        <v>311</v>
      </c>
      <c r="H21" s="44">
        <v>1</v>
      </c>
      <c r="I21" s="46">
        <v>5000</v>
      </c>
      <c r="J21" s="13">
        <f t="shared" si="0"/>
        <v>5000</v>
      </c>
      <c r="K21" s="50">
        <v>35100</v>
      </c>
      <c r="L21" s="13">
        <f t="shared" si="1"/>
        <v>35100</v>
      </c>
      <c r="M21" s="20">
        <f t="shared" si="2"/>
        <v>20050</v>
      </c>
    </row>
    <row r="22" spans="5:13" x14ac:dyDescent="0.3">
      <c r="E22" t="s">
        <v>368</v>
      </c>
      <c r="F22" t="s">
        <v>530</v>
      </c>
      <c r="G22" s="43" t="s">
        <v>348</v>
      </c>
      <c r="H22" s="44">
        <v>3275</v>
      </c>
      <c r="I22" s="46">
        <v>8</v>
      </c>
      <c r="J22" s="13">
        <f t="shared" si="0"/>
        <v>26200</v>
      </c>
      <c r="K22" s="50">
        <v>20</v>
      </c>
      <c r="L22" s="13">
        <f t="shared" si="1"/>
        <v>65500</v>
      </c>
      <c r="M22" s="20">
        <f t="shared" si="2"/>
        <v>14</v>
      </c>
    </row>
    <row r="23" spans="5:13" x14ac:dyDescent="0.3">
      <c r="E23" t="s">
        <v>370</v>
      </c>
      <c r="F23" t="s">
        <v>531</v>
      </c>
      <c r="G23" s="43" t="s">
        <v>348</v>
      </c>
      <c r="H23" s="44">
        <v>3150</v>
      </c>
      <c r="I23" s="46">
        <v>10</v>
      </c>
      <c r="J23" s="13">
        <f t="shared" si="0"/>
        <v>31500</v>
      </c>
      <c r="K23" s="50">
        <v>25</v>
      </c>
      <c r="L23" s="13">
        <f t="shared" si="1"/>
        <v>78750</v>
      </c>
      <c r="M23" s="20">
        <f t="shared" si="2"/>
        <v>17.5</v>
      </c>
    </row>
    <row r="24" spans="5:13" x14ac:dyDescent="0.3">
      <c r="E24" t="s">
        <v>396</v>
      </c>
      <c r="F24" t="s">
        <v>532</v>
      </c>
      <c r="G24" s="43" t="s">
        <v>348</v>
      </c>
      <c r="H24" s="44">
        <v>425</v>
      </c>
      <c r="I24" s="46">
        <v>45</v>
      </c>
      <c r="J24" s="13">
        <f t="shared" si="0"/>
        <v>19125</v>
      </c>
      <c r="K24" s="50">
        <v>60</v>
      </c>
      <c r="L24" s="13">
        <f t="shared" si="1"/>
        <v>25500</v>
      </c>
      <c r="M24" s="20">
        <f t="shared" si="2"/>
        <v>52.5</v>
      </c>
    </row>
    <row r="25" spans="5:13" x14ac:dyDescent="0.3">
      <c r="E25" t="s">
        <v>518</v>
      </c>
      <c r="F25" t="s">
        <v>533</v>
      </c>
      <c r="G25" s="43" t="s">
        <v>348</v>
      </c>
      <c r="H25" s="44">
        <v>45</v>
      </c>
      <c r="I25" s="46">
        <v>150</v>
      </c>
      <c r="J25" s="13">
        <f t="shared" si="0"/>
        <v>6750</v>
      </c>
      <c r="K25" s="50">
        <v>120</v>
      </c>
      <c r="L25" s="13">
        <f t="shared" si="1"/>
        <v>5400</v>
      </c>
      <c r="M25" s="20">
        <f t="shared" si="2"/>
        <v>135</v>
      </c>
    </row>
    <row r="26" spans="5:13" x14ac:dyDescent="0.3">
      <c r="E26" t="s">
        <v>382</v>
      </c>
      <c r="F26" t="s">
        <v>534</v>
      </c>
      <c r="G26" s="43" t="s">
        <v>351</v>
      </c>
      <c r="H26" s="44">
        <v>104</v>
      </c>
      <c r="I26" s="46">
        <v>13.5</v>
      </c>
      <c r="J26" s="13">
        <f t="shared" si="0"/>
        <v>1404</v>
      </c>
      <c r="K26" s="50">
        <v>10</v>
      </c>
      <c r="L26" s="13">
        <f t="shared" si="1"/>
        <v>1040</v>
      </c>
      <c r="M26" s="20">
        <f t="shared" si="2"/>
        <v>11.75</v>
      </c>
    </row>
    <row r="27" spans="5:13" x14ac:dyDescent="0.3">
      <c r="E27" s="11" t="s">
        <v>373</v>
      </c>
      <c r="F27" s="11" t="s">
        <v>535</v>
      </c>
      <c r="G27" s="4" t="s">
        <v>347</v>
      </c>
      <c r="H27" s="17">
        <v>1000</v>
      </c>
      <c r="I27" s="47">
        <v>2</v>
      </c>
      <c r="J27" s="14">
        <f t="shared" si="0"/>
        <v>2000</v>
      </c>
      <c r="K27" s="52">
        <v>2</v>
      </c>
      <c r="L27" s="14">
        <f t="shared" si="1"/>
        <v>2000</v>
      </c>
      <c r="M27" s="22">
        <f t="shared" si="2"/>
        <v>2</v>
      </c>
    </row>
    <row r="28" spans="5:13" s="5" customFormat="1" x14ac:dyDescent="0.3">
      <c r="G28" s="21"/>
      <c r="H28" s="21" t="s">
        <v>425</v>
      </c>
      <c r="I28" s="29"/>
      <c r="J28" s="30">
        <f>SUM(J11:J27)</f>
        <v>250312</v>
      </c>
      <c r="K28" s="31"/>
      <c r="L28" s="30">
        <f>SUM(L11:L27)</f>
        <v>442065</v>
      </c>
    </row>
  </sheetData>
  <mergeCells count="2">
    <mergeCell ref="I9:J9"/>
    <mergeCell ref="K9:L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Index</vt:lpstr>
      <vt:lpstr>IT</vt:lpstr>
      <vt:lpstr>Data</vt:lpstr>
      <vt:lpstr>0M3</vt:lpstr>
      <vt:lpstr>1M5</vt:lpstr>
      <vt:lpstr>2A1 (1)</vt:lpstr>
      <vt:lpstr>2A1 (2)</vt:lpstr>
      <vt:lpstr>BGF</vt:lpstr>
      <vt:lpstr>FGU</vt:lpstr>
      <vt:lpstr>LUG</vt:lpstr>
      <vt:lpstr>M15</vt:lpstr>
      <vt:lpstr>M54</vt:lpstr>
      <vt:lpstr>MNV</vt:lpstr>
      <vt:lpstr>MOR</vt:lpstr>
      <vt:lpstr>MQY</vt:lpstr>
      <vt:lpstr>RNC</vt:lpstr>
      <vt:lpstr>3M7</vt:lpstr>
      <vt:lpstr>MMI</vt:lpstr>
      <vt:lpstr>NQA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Knack</dc:creator>
  <cp:lastModifiedBy>TDOT</cp:lastModifiedBy>
  <dcterms:created xsi:type="dcterms:W3CDTF">2015-06-05T18:17:20Z</dcterms:created>
  <dcterms:modified xsi:type="dcterms:W3CDTF">2021-07-13T14:40:23Z</dcterms:modified>
</cp:coreProperties>
</file>