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Fiscal\Fiscal Policy\STAY_OUT\FY2021-22\Formula\Formula Model\"/>
    </mc:Choice>
  </mc:AlternateContent>
  <xr:revisionPtr revIDLastSave="0" documentId="13_ncr:1_{27DDB6A3-455C-4E1A-84B1-3095CCD5343C}" xr6:coauthVersionLast="45" xr6:coauthVersionMax="45" xr10:uidLastSave="{00000000-0000-0000-0000-000000000000}"/>
  <bookViews>
    <workbookView xWindow="-120" yWindow="-120" windowWidth="20730" windowHeight="11760" tabRatio="725" xr2:uid="{00000000-000D-0000-FFFF-FFFF00000000}"/>
  </bookViews>
  <sheets>
    <sheet name="Tabs Flow Chart" sheetId="68" r:id="rId1"/>
    <sheet name="2021-22 CC" sheetId="70" r:id="rId2"/>
    <sheet name="2021-22 Univ" sheetId="71" r:id="rId3"/>
    <sheet name="21-22 Point Calculation" sheetId="72" r:id="rId4"/>
    <sheet name="CC Data" sheetId="42" r:id="rId5"/>
    <sheet name="Univ Data" sheetId="43" r:id="rId6"/>
    <sheet name="2020-21 CC" sheetId="47" r:id="rId7"/>
    <sheet name="2020-21 Univ" sheetId="53" r:id="rId8"/>
    <sheet name="20-21 Point Calculation" sheetId="61" r:id="rId9"/>
    <sheet name="21-22 Recommendation" sheetId="67" r:id="rId10"/>
  </sheets>
  <externalReferences>
    <externalReference r:id="rId11"/>
    <externalReference r:id="rId12"/>
  </externalReferences>
  <definedNames>
    <definedName name="_" localSheetId="8">#REF!</definedName>
    <definedName name="_" localSheetId="3">#REF!</definedName>
    <definedName name="_" localSheetId="9">#REF!</definedName>
    <definedName name="_">#REF!</definedName>
    <definedName name="_CEN1" localSheetId="8">#REF!</definedName>
    <definedName name="_CEN1" localSheetId="3">#REF!</definedName>
    <definedName name="_CEN1" localSheetId="9">#REF!</definedName>
    <definedName name="_CEN1">#REF!</definedName>
    <definedName name="_SA3" localSheetId="8">#REF!</definedName>
    <definedName name="_SA3" localSheetId="3">#REF!</definedName>
    <definedName name="_SA3" localSheetId="9">#REF!</definedName>
    <definedName name="_SA3">#REF!</definedName>
    <definedName name="_SC2" localSheetId="8">#REF!</definedName>
    <definedName name="_SC2" localSheetId="3">#REF!</definedName>
    <definedName name="_SC2" localSheetId="9">#REF!</definedName>
    <definedName name="_SC2">#REF!</definedName>
    <definedName name="_Scd10" localSheetId="8">#REF!</definedName>
    <definedName name="_Scd10" localSheetId="3">#REF!</definedName>
    <definedName name="_Scd10" localSheetId="9">#REF!</definedName>
    <definedName name="_Scd10">#REF!</definedName>
    <definedName name="_Scd11" localSheetId="8">#REF!</definedName>
    <definedName name="_Scd11" localSheetId="3">#REF!</definedName>
    <definedName name="_Scd11" localSheetId="9">#REF!</definedName>
    <definedName name="_Scd11">#REF!</definedName>
    <definedName name="_Scd12" localSheetId="8">#REF!</definedName>
    <definedName name="_Scd12" localSheetId="3">#REF!</definedName>
    <definedName name="_Scd12" localSheetId="9">#REF!</definedName>
    <definedName name="_Scd12">#REF!</definedName>
    <definedName name="_Scd2" localSheetId="8">#REF!</definedName>
    <definedName name="_Scd2" localSheetId="3">#REF!</definedName>
    <definedName name="_Scd2" localSheetId="9">#REF!</definedName>
    <definedName name="_Scd2">#REF!</definedName>
    <definedName name="_Scd3" localSheetId="8">#REF!</definedName>
    <definedName name="_Scd3" localSheetId="3">#REF!</definedName>
    <definedName name="_Scd3" localSheetId="9">#REF!</definedName>
    <definedName name="_Scd3">#REF!</definedName>
    <definedName name="_Scd4" localSheetId="8">#REF!</definedName>
    <definedName name="_Scd4" localSheetId="3">#REF!</definedName>
    <definedName name="_Scd4" localSheetId="9">#REF!</definedName>
    <definedName name="_Scd4">#REF!</definedName>
    <definedName name="_SCD5" localSheetId="8">#REF!</definedName>
    <definedName name="_SCD5" localSheetId="3">#REF!</definedName>
    <definedName name="_SCD5" localSheetId="9">#REF!</definedName>
    <definedName name="_SCD5">#REF!</definedName>
    <definedName name="_Scd6" localSheetId="8">#REF!</definedName>
    <definedName name="_Scd6" localSheetId="3">#REF!</definedName>
    <definedName name="_Scd6" localSheetId="9">#REF!</definedName>
    <definedName name="_Scd6">#REF!</definedName>
    <definedName name="_Scd7" localSheetId="8">#REF!</definedName>
    <definedName name="_Scd7" localSheetId="3">#REF!</definedName>
    <definedName name="_Scd7" localSheetId="9">#REF!</definedName>
    <definedName name="_Scd7">#REF!</definedName>
    <definedName name="_Scd8" localSheetId="8">#REF!</definedName>
    <definedName name="_Scd8" localSheetId="3">#REF!</definedName>
    <definedName name="_Scd8" localSheetId="9">#REF!</definedName>
    <definedName name="_Scd8">#REF!</definedName>
    <definedName name="_Scd9" localSheetId="8">#REF!</definedName>
    <definedName name="_Scd9" localSheetId="3">#REF!</definedName>
    <definedName name="_Scd9" localSheetId="9">#REF!</definedName>
    <definedName name="_Scd9">#REF!</definedName>
    <definedName name="A" localSheetId="8">#REF!</definedName>
    <definedName name="A" localSheetId="3">#REF!</definedName>
    <definedName name="A" localSheetId="9">#REF!</definedName>
    <definedName name="A">#REF!</definedName>
    <definedName name="A3Inst" localSheetId="8">#REF!</definedName>
    <definedName name="A3Inst" localSheetId="3">#REF!</definedName>
    <definedName name="A3Inst" localSheetId="9">#REF!</definedName>
    <definedName name="A3Inst">#REF!</definedName>
    <definedName name="B" localSheetId="8">#REF!</definedName>
    <definedName name="B" localSheetId="3">#REF!</definedName>
    <definedName name="B" localSheetId="9">#REF!</definedName>
    <definedName name="B">#REF!</definedName>
    <definedName name="Button5">"Button 5"</definedName>
    <definedName name="cbh" localSheetId="8">#REF!</definedName>
    <definedName name="cbh" localSheetId="3">#REF!</definedName>
    <definedName name="cbh" localSheetId="9">#REF!</definedName>
    <definedName name="cbh">#REF!</definedName>
    <definedName name="CBInst" localSheetId="8">#REF!</definedName>
    <definedName name="CBInst" localSheetId="3">#REF!</definedName>
    <definedName name="CBInst" localSheetId="9">#REF!</definedName>
    <definedName name="CBInst">#REF!</definedName>
    <definedName name="cempapp" localSheetId="8">#REF!</definedName>
    <definedName name="cempapp" localSheetId="3">#REF!</definedName>
    <definedName name="cempapp" localSheetId="9">#REF!</definedName>
    <definedName name="cempapp">#REF!</definedName>
    <definedName name="CEMPEAPP" localSheetId="8">#REF!</definedName>
    <definedName name="CEMPEAPP" localSheetId="3">#REF!</definedName>
    <definedName name="CEMPEAPP" localSheetId="9">#REF!</definedName>
    <definedName name="CEMPEAPP">#REF!</definedName>
    <definedName name="CEMPEGT" localSheetId="8">#REF!</definedName>
    <definedName name="CEMPEGT" localSheetId="3">#REF!</definedName>
    <definedName name="CEMPEGT" localSheetId="9">#REF!</definedName>
    <definedName name="CEMPEGT">#REF!</definedName>
    <definedName name="CEMPEINS" localSheetId="8">#REF!</definedName>
    <definedName name="CEMPEINS" localSheetId="3">#REF!</definedName>
    <definedName name="CEMPEINS" localSheetId="9">#REF!</definedName>
    <definedName name="CEMPEINS">#REF!</definedName>
    <definedName name="CEMPEMAT" localSheetId="8">#REF!</definedName>
    <definedName name="CEMPEMAT" localSheetId="3">#REF!</definedName>
    <definedName name="CEMPEMAT" localSheetId="9">#REF!</definedName>
    <definedName name="CEMPEMAT">#REF!</definedName>
    <definedName name="cempmat" localSheetId="8">#REF!</definedName>
    <definedName name="cempmat" localSheetId="3">#REF!</definedName>
    <definedName name="cempmat" localSheetId="9">#REF!</definedName>
    <definedName name="cempmat">#REF!</definedName>
    <definedName name="cemptot" localSheetId="8">#REF!</definedName>
    <definedName name="cemptot" localSheetId="3">#REF!</definedName>
    <definedName name="cemptot" localSheetId="9">#REF!</definedName>
    <definedName name="cemptot">#REF!</definedName>
    <definedName name="EInst" localSheetId="8">#REF!</definedName>
    <definedName name="EInst" localSheetId="3">#REF!</definedName>
    <definedName name="EInst" localSheetId="9">#REF!</definedName>
    <definedName name="EInst">#REF!</definedName>
    <definedName name="FInst" localSheetId="8">#REF!</definedName>
    <definedName name="FInst" localSheetId="3">#REF!</definedName>
    <definedName name="FInst" localSheetId="9">#REF!</definedName>
    <definedName name="FInst">#REF!</definedName>
    <definedName name="FMRGRAD" localSheetId="8">#REF!</definedName>
    <definedName name="FMRGRAD" localSheetId="3">#REF!</definedName>
    <definedName name="FMRGRAD" localSheetId="9">#REF!</definedName>
    <definedName name="FMRGRAD">#REF!</definedName>
    <definedName name="FMRPFTE" localSheetId="8">#REF!</definedName>
    <definedName name="FMRPFTE" localSheetId="3">#REF!</definedName>
    <definedName name="FMRPFTE" localSheetId="9">#REF!</definedName>
    <definedName name="FMRPFTE">#REF!</definedName>
    <definedName name="FMRPFTET" localSheetId="8">#REF!</definedName>
    <definedName name="FMRPFTET" localSheetId="3">#REF!</definedName>
    <definedName name="FMRPFTET" localSheetId="9">#REF!</definedName>
    <definedName name="FMRPFTET">#REF!</definedName>
    <definedName name="FMRPGRAD" localSheetId="8">#REF!</definedName>
    <definedName name="FMRPGRAD" localSheetId="3">#REF!</definedName>
    <definedName name="FMRPGRAD" localSheetId="9">#REF!</definedName>
    <definedName name="FMRPGRAD">#REF!</definedName>
    <definedName name="FTERESENR" localSheetId="8">#REF!</definedName>
    <definedName name="FTERESENR" localSheetId="3">#REF!</definedName>
    <definedName name="FTERESENR" localSheetId="9">#REF!</definedName>
    <definedName name="FTERESENR">#REF!</definedName>
    <definedName name="NETRESACT" localSheetId="8">#REF!</definedName>
    <definedName name="NETRESACT" localSheetId="3">#REF!</definedName>
    <definedName name="NETRESACT" localSheetId="9">#REF!</definedName>
    <definedName name="NETRESACT">#REF!</definedName>
    <definedName name="PNFADDAPP" localSheetId="8">#REF!</definedName>
    <definedName name="PNFADDAPP" localSheetId="3">#REF!</definedName>
    <definedName name="PNFADDAPP" localSheetId="9">#REF!</definedName>
    <definedName name="PNFADDAPP">#REF!</definedName>
    <definedName name="PNFOC" localSheetId="8">#REF!</definedName>
    <definedName name="PNFOC" localSheetId="3">#REF!</definedName>
    <definedName name="PNFOC" localSheetId="9">#REF!</definedName>
    <definedName name="PNFOC">#REF!</definedName>
    <definedName name="PNFTotExp" localSheetId="8">#REF!</definedName>
    <definedName name="PNFTotExp" localSheetId="3">#REF!</definedName>
    <definedName name="PNFTotExp" localSheetId="9">#REF!</definedName>
    <definedName name="PNFTotExp">#REF!</definedName>
    <definedName name="PNFTotRev" localSheetId="8">#REF!</definedName>
    <definedName name="PNFTotRev" localSheetId="3">#REF!</definedName>
    <definedName name="PNFTotRev" localSheetId="9">#REF!</definedName>
    <definedName name="PNFTotRev">#REF!</definedName>
    <definedName name="_xlnm.Print_Area" localSheetId="6">'2020-21 CC'!$B$2:$O$57</definedName>
    <definedName name="_xlnm.Print_Area" localSheetId="7">'2020-21 Univ'!$B$2:$K$48</definedName>
    <definedName name="_xlnm.Print_Area" localSheetId="8">'20-21 Point Calculation'!$B$2:$J$38</definedName>
    <definedName name="_xlnm.Print_Area" localSheetId="1">'2021-22 CC'!$B$2:$O$57</definedName>
    <definedName name="_xlnm.Print_Area" localSheetId="2">'2021-22 Univ'!$B$2:$K$48</definedName>
    <definedName name="_xlnm.Print_Area" localSheetId="3">'21-22 Point Calculation'!$B$2:$L$38</definedName>
    <definedName name="_xlnm.Print_Area" localSheetId="9">'21-22 Recommendation'!$B$2:$I$40</definedName>
    <definedName name="_xlnm.Print_Area" localSheetId="4">'CC Data'!$B$2:$R$314</definedName>
    <definedName name="_xlnm.Print_Area" localSheetId="0">'Tabs Flow Chart'!$B$2:$W$35</definedName>
    <definedName name="_xlnm.Print_Area" localSheetId="5">'Univ Data'!$B$2:$R$157</definedName>
    <definedName name="_xlnm.Print_Titles" localSheetId="7">'2020-21 Univ'!$2:$2</definedName>
    <definedName name="_xlnm.Print_Titles" localSheetId="2">'2021-22 Univ'!$2:$2</definedName>
    <definedName name="russ" localSheetId="8">#REF!</definedName>
    <definedName name="russ" localSheetId="3">#REF!</definedName>
    <definedName name="russ" localSheetId="9">#REF!</definedName>
    <definedName name="russ">#REF!</definedName>
    <definedName name="S13A" localSheetId="8">#REF!</definedName>
    <definedName name="S13A" localSheetId="3">#REF!</definedName>
    <definedName name="S13A" localSheetId="9">#REF!</definedName>
    <definedName name="S13A">#REF!</definedName>
    <definedName name="S13B" localSheetId="8">#REF!</definedName>
    <definedName name="S13B" localSheetId="3">#REF!</definedName>
    <definedName name="S13B" localSheetId="9">#REF!</definedName>
    <definedName name="S13B">#REF!</definedName>
    <definedName name="S13C" localSheetId="8">#REF!</definedName>
    <definedName name="S13C" localSheetId="3">#REF!</definedName>
    <definedName name="S13C" localSheetId="9">#REF!</definedName>
    <definedName name="S13C">#REF!</definedName>
    <definedName name="S14A" localSheetId="8">#REF!</definedName>
    <definedName name="S14A" localSheetId="3">#REF!</definedName>
    <definedName name="S14A" localSheetId="9">#REF!</definedName>
    <definedName name="S14A">#REF!</definedName>
    <definedName name="S14B" localSheetId="8">#REF!</definedName>
    <definedName name="S14B" localSheetId="3">#REF!</definedName>
    <definedName name="S14B" localSheetId="9">#REF!</definedName>
    <definedName name="S14B">#REF!</definedName>
    <definedName name="S14C" localSheetId="8">#REF!</definedName>
    <definedName name="S14C" localSheetId="3">#REF!</definedName>
    <definedName name="S14C" localSheetId="9">#REF!</definedName>
    <definedName name="S14C">#REF!</definedName>
    <definedName name="S15A" localSheetId="8">#REF!</definedName>
    <definedName name="S15A" localSheetId="3">#REF!</definedName>
    <definedName name="S15A" localSheetId="9">#REF!</definedName>
    <definedName name="S15A">#REF!</definedName>
    <definedName name="S15B" localSheetId="8">#REF!</definedName>
    <definedName name="S15B" localSheetId="3">#REF!</definedName>
    <definedName name="S15B" localSheetId="9">#REF!</definedName>
    <definedName name="S15B">#REF!</definedName>
    <definedName name="S15C" localSheetId="8">#REF!</definedName>
    <definedName name="S15C" localSheetId="3">#REF!</definedName>
    <definedName name="S15C" localSheetId="9">#REF!</definedName>
    <definedName name="S15C">#REF!</definedName>
    <definedName name="Scd12Ins" localSheetId="8">#REF!</definedName>
    <definedName name="Scd12Ins" localSheetId="3">#REF!</definedName>
    <definedName name="Scd12Ins" localSheetId="9">#REF!</definedName>
    <definedName name="Scd12Ins">#REF!</definedName>
    <definedName name="Scd2Org" localSheetId="8">#REF!</definedName>
    <definedName name="Scd2Org" localSheetId="3">#REF!</definedName>
    <definedName name="Scd2Org" localSheetId="9">#REF!</definedName>
    <definedName name="Scd2Org">#REF!</definedName>
    <definedName name="Scd3Org" localSheetId="8">#REF!</definedName>
    <definedName name="Scd3Org" localSheetId="3">#REF!</definedName>
    <definedName name="Scd3Org" localSheetId="9">#REF!</definedName>
    <definedName name="Scd3Org">#REF!</definedName>
    <definedName name="Scd3TBL" localSheetId="8">#REF!</definedName>
    <definedName name="Scd3TBL" localSheetId="3">#REF!</definedName>
    <definedName name="Scd3TBL" localSheetId="9">#REF!</definedName>
    <definedName name="Scd3TBL">#REF!</definedName>
    <definedName name="Scd4Ins" localSheetId="8">#REF!</definedName>
    <definedName name="Scd4Ins" localSheetId="3">#REF!</definedName>
    <definedName name="Scd4Ins" localSheetId="9">#REF!</definedName>
    <definedName name="Scd4Ins">#REF!</definedName>
    <definedName name="Scd4Org" localSheetId="8">#REF!</definedName>
    <definedName name="Scd4Org" localSheetId="3">#REF!</definedName>
    <definedName name="Scd4Org" localSheetId="9">#REF!</definedName>
    <definedName name="Scd4Org">#REF!</definedName>
    <definedName name="Scd6Org" localSheetId="8">#REF!</definedName>
    <definedName name="Scd6Org" localSheetId="3">#REF!</definedName>
    <definedName name="Scd6Org" localSheetId="9">#REF!</definedName>
    <definedName name="Scd6Org">#REF!</definedName>
    <definedName name="Scd7Org" localSheetId="8">#REF!</definedName>
    <definedName name="Scd7Org" localSheetId="3">#REF!</definedName>
    <definedName name="Scd7Org" localSheetId="9">#REF!</definedName>
    <definedName name="Scd7Org">#REF!</definedName>
    <definedName name="Scd8Org" localSheetId="8">#REF!</definedName>
    <definedName name="Scd8Org" localSheetId="3">#REF!</definedName>
    <definedName name="Scd8Org" localSheetId="9">#REF!</definedName>
    <definedName name="Scd8Org">#REF!</definedName>
    <definedName name="Scd9Ins" localSheetId="8">#REF!</definedName>
    <definedName name="Scd9Ins" localSheetId="3">#REF!</definedName>
    <definedName name="Scd9Ins" localSheetId="9">#REF!</definedName>
    <definedName name="Scd9Ins">#REF!</definedName>
    <definedName name="Scd9Prog" localSheetId="8">#REF!</definedName>
    <definedName name="Scd9Prog" localSheetId="3">#REF!</definedName>
    <definedName name="Scd9Prog" localSheetId="9">#REF!</definedName>
    <definedName name="Scd9Prog">#REF!</definedName>
    <definedName name="ScdIns" localSheetId="8">#REF!</definedName>
    <definedName name="ScdIns" localSheetId="3">#REF!</definedName>
    <definedName name="ScdIns" localSheetId="9">#REF!</definedName>
    <definedName name="ScdIns">#REF!</definedName>
    <definedName name="ScdOrg" localSheetId="8">#REF!</definedName>
    <definedName name="ScdOrg" localSheetId="3">#REF!</definedName>
    <definedName name="ScdOrg" localSheetId="9">#REF!</definedName>
    <definedName name="ScdOrg">#REF!</definedName>
    <definedName name="SchedA" localSheetId="8">#REF!</definedName>
    <definedName name="SchedA" localSheetId="3">#REF!</definedName>
    <definedName name="SchedA" localSheetId="9">#REF!</definedName>
    <definedName name="SchedA">#REF!</definedName>
    <definedName name="SE" localSheetId="8">#REF!</definedName>
    <definedName name="SE" localSheetId="3">#REF!</definedName>
    <definedName name="SE" localSheetId="9">#REF!</definedName>
    <definedName name="SE">#REF!</definedName>
    <definedName name="SF" localSheetId="8">#REF!</definedName>
    <definedName name="SF" localSheetId="3">#REF!</definedName>
    <definedName name="SF" localSheetId="9">#REF!</definedName>
    <definedName name="SF">#REF!</definedName>
    <definedName name="SI" localSheetId="8">#REF!</definedName>
    <definedName name="SI" localSheetId="3">#REF!</definedName>
    <definedName name="SI" localSheetId="9">#REF!</definedName>
    <definedName name="SI">#REF!</definedName>
    <definedName name="SPFTE" localSheetId="8">#REF!</definedName>
    <definedName name="SPFTE" localSheetId="3">#REF!</definedName>
    <definedName name="SPFTE" localSheetId="9">#REF!</definedName>
    <definedName name="SPFTE">#REF!</definedName>
    <definedName name="SPSCH" localSheetId="8">#REF!</definedName>
    <definedName name="SPSCH" localSheetId="3">#REF!</definedName>
    <definedName name="SPSCH" localSheetId="9">#REF!</definedName>
    <definedName name="SPSCH">#REF!</definedName>
    <definedName name="SPTFTE" localSheetId="8">#REF!</definedName>
    <definedName name="SPTFTE" localSheetId="3">#REF!</definedName>
    <definedName name="SPTFTE" localSheetId="9">#REF!</definedName>
    <definedName name="SPTFTE">#REF!</definedName>
    <definedName name="SPTSCH" localSheetId="8">#REF!</definedName>
    <definedName name="SPTSCH" localSheetId="3">#REF!</definedName>
    <definedName name="SPTSCH" localSheetId="9">#REF!</definedName>
    <definedName name="SPTSCH">#REF!</definedName>
    <definedName name="Stud1995" localSheetId="8">#REF!</definedName>
    <definedName name="Stud1995" localSheetId="3">#REF!</definedName>
    <definedName name="Stud1995" localSheetId="9">#REF!</definedName>
    <definedName name="Stud1995">#REF!</definedName>
    <definedName name="Stud1996" localSheetId="8">#REF!</definedName>
    <definedName name="Stud1996" localSheetId="3">#REF!</definedName>
    <definedName name="Stud1996" localSheetId="9">#REF!</definedName>
    <definedName name="Stud1996">#REF!</definedName>
    <definedName name="Stud1997" localSheetId="8">#REF!</definedName>
    <definedName name="Stud1997" localSheetId="3">#REF!</definedName>
    <definedName name="Stud1997" localSheetId="9">#REF!</definedName>
    <definedName name="Stud1997">#REF!</definedName>
    <definedName name="Tben" localSheetId="8">#REF!</definedName>
    <definedName name="Tben" localSheetId="3">#REF!</definedName>
    <definedName name="Tben" localSheetId="9">#REF!</definedName>
    <definedName name="Tben">#REF!</definedName>
    <definedName name="TEIRPS" localSheetId="8">'[1]Schedule J'!#REF!</definedName>
    <definedName name="TEIRPS" localSheetId="3">'[1]Schedule J'!#REF!</definedName>
    <definedName name="TEIRPS" localSheetId="9">'[1]Schedule J'!#REF!</definedName>
    <definedName name="TEIRPS">'[1]Schedule J'!#REF!</definedName>
    <definedName name="TERESACT" localSheetId="8">#REF!</definedName>
    <definedName name="TERESACT" localSheetId="3">#REF!</definedName>
    <definedName name="TERESACT" localSheetId="9">#REF!</definedName>
    <definedName name="TERESACT">#REF!</definedName>
    <definedName name="TFUELUTIL" localSheetId="8">#REF!</definedName>
    <definedName name="TFUELUTIL" localSheetId="3">#REF!</definedName>
    <definedName name="TFUELUTIL" localSheetId="9">#REF!</definedName>
    <definedName name="TFUELUTIL">#REF!</definedName>
    <definedName name="TitleText" localSheetId="8">#REF!</definedName>
    <definedName name="TitleText" localSheetId="3">#REF!</definedName>
    <definedName name="TitleText" localSheetId="9">#REF!</definedName>
    <definedName name="TitleText">#REF!</definedName>
    <definedName name="total" localSheetId="8">#REF!</definedName>
    <definedName name="total" localSheetId="3">#REF!</definedName>
    <definedName name="total" localSheetId="9">#REF!</definedName>
    <definedName name="total">#REF!</definedName>
    <definedName name="TotExp" localSheetId="8">#REF!</definedName>
    <definedName name="TotExp" localSheetId="3">#REF!</definedName>
    <definedName name="TotExp" localSheetId="9">#REF!</definedName>
    <definedName name="TotExp">#REF!</definedName>
    <definedName name="TOTFUELS" localSheetId="8">#REF!</definedName>
    <definedName name="TOTFUELS" localSheetId="3">#REF!</definedName>
    <definedName name="TOTFUELS" localSheetId="9">#REF!</definedName>
    <definedName name="TOTFUELS">#REF!</definedName>
    <definedName name="TotImp" localSheetId="8">'[2]Schedule 1'!#REF!</definedName>
    <definedName name="TotImp" localSheetId="3">'[2]Schedule 1'!#REF!</definedName>
    <definedName name="TotImp" localSheetId="9">'[2]Schedule 1'!#REF!</definedName>
    <definedName name="TotImp">'[2]Schedule 1'!#REF!</definedName>
    <definedName name="TOTUTIL" localSheetId="8">#REF!</definedName>
    <definedName name="TOTUTIL" localSheetId="3">#REF!</definedName>
    <definedName name="TOTUTIL" localSheetId="9">#REF!</definedName>
    <definedName name="TOTUTIL">#REF!</definedName>
    <definedName name="TRENTSTAT" localSheetId="8">#REF!</definedName>
    <definedName name="TRENTSTAT" localSheetId="3">#REF!</definedName>
    <definedName name="TRENTSTAT" localSheetId="9">#REF!</definedName>
    <definedName name="TRENTSTAT">#REF!</definedName>
    <definedName name="TRRESACT" localSheetId="8">#REF!</definedName>
    <definedName name="TRRESACT" localSheetId="3">#REF!</definedName>
    <definedName name="TRRESACT" localSheetId="9">#REF!</definedName>
    <definedName name="TRRESACT">#REF!</definedName>
    <definedName name="TSal" localSheetId="8">#REF!</definedName>
    <definedName name="TSal" localSheetId="3">#REF!</definedName>
    <definedName name="TSal" localSheetId="9">#REF!</definedName>
    <definedName name="T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47" l="1"/>
  <c r="D15" i="47"/>
  <c r="G15" i="47"/>
  <c r="K15" i="47"/>
  <c r="O15" i="47"/>
  <c r="C15" i="47"/>
  <c r="E15" i="47"/>
  <c r="I15" i="47"/>
  <c r="M15" i="47"/>
  <c r="H15" i="47"/>
  <c r="F15" i="47"/>
  <c r="N15" i="47"/>
  <c r="AK170" i="43" l="1"/>
  <c r="AK179" i="43" s="1"/>
  <c r="AN170" i="43"/>
  <c r="AN179" i="43" s="1"/>
  <c r="AN188" i="43" s="1"/>
  <c r="AN197" i="43" s="1"/>
  <c r="AK197" i="43" l="1"/>
  <c r="AK188" i="43"/>
  <c r="AK332" i="42"/>
  <c r="AK341" i="42" s="1"/>
  <c r="AK350" i="42" s="1"/>
  <c r="AK359" i="42" s="1"/>
  <c r="R19" i="43" l="1"/>
  <c r="R35" i="43" s="1"/>
  <c r="R51" i="43" s="1"/>
  <c r="R67" i="43" s="1"/>
  <c r="R83" i="43" s="1"/>
  <c r="R99" i="43" s="1"/>
  <c r="R115" i="43" s="1"/>
  <c r="R131" i="43" s="1"/>
  <c r="R147" i="43" s="1"/>
  <c r="O132" i="43"/>
  <c r="P132" i="43"/>
  <c r="Q132" i="43"/>
  <c r="R132" i="43"/>
  <c r="O133" i="43"/>
  <c r="P133" i="43"/>
  <c r="Q133" i="43"/>
  <c r="R133" i="43"/>
  <c r="O134" i="43"/>
  <c r="P134" i="43"/>
  <c r="Q134" i="43"/>
  <c r="R134" i="43"/>
  <c r="O135" i="43"/>
  <c r="O136" i="43"/>
  <c r="O137" i="43"/>
  <c r="O138" i="43"/>
  <c r="P138" i="43"/>
  <c r="Q138" i="43"/>
  <c r="R138" i="43"/>
  <c r="O139" i="43"/>
  <c r="O140" i="43"/>
  <c r="R140" i="43"/>
  <c r="O116" i="43"/>
  <c r="P116" i="43"/>
  <c r="Q116" i="43"/>
  <c r="R116" i="43"/>
  <c r="O117" i="43"/>
  <c r="P117" i="43"/>
  <c r="Q117" i="43"/>
  <c r="R117" i="43"/>
  <c r="O118" i="43"/>
  <c r="P118" i="43"/>
  <c r="Q118" i="43"/>
  <c r="R118" i="43"/>
  <c r="O119" i="43"/>
  <c r="O120" i="43"/>
  <c r="O121" i="43"/>
  <c r="O122" i="43"/>
  <c r="P122" i="43"/>
  <c r="Q122" i="43"/>
  <c r="R122" i="43"/>
  <c r="O123" i="43"/>
  <c r="O124" i="43"/>
  <c r="R124" i="43"/>
  <c r="O100" i="43"/>
  <c r="P100" i="43"/>
  <c r="Q100" i="43"/>
  <c r="R100" i="43"/>
  <c r="O101" i="43"/>
  <c r="P101" i="43"/>
  <c r="Q101" i="43"/>
  <c r="R101" i="43"/>
  <c r="O102" i="43"/>
  <c r="P102" i="43"/>
  <c r="Q102" i="43"/>
  <c r="R102" i="43"/>
  <c r="O103" i="43"/>
  <c r="O104" i="43"/>
  <c r="O105" i="43"/>
  <c r="O106" i="43"/>
  <c r="P106" i="43"/>
  <c r="Q106" i="43"/>
  <c r="R106" i="43"/>
  <c r="O107" i="43"/>
  <c r="O108" i="43"/>
  <c r="R108" i="43"/>
  <c r="O84" i="43"/>
  <c r="P84" i="43"/>
  <c r="Q84" i="43"/>
  <c r="R84" i="43"/>
  <c r="O85" i="43"/>
  <c r="P85" i="43"/>
  <c r="Q85" i="43"/>
  <c r="R85" i="43"/>
  <c r="O86" i="43"/>
  <c r="P86" i="43"/>
  <c r="Q86" i="43"/>
  <c r="R86" i="43"/>
  <c r="O87" i="43"/>
  <c r="O88" i="43"/>
  <c r="O89" i="43"/>
  <c r="O90" i="43"/>
  <c r="P90" i="43"/>
  <c r="Q90" i="43"/>
  <c r="R90" i="43"/>
  <c r="O91" i="43"/>
  <c r="O92" i="43"/>
  <c r="R92" i="43"/>
  <c r="O68" i="43"/>
  <c r="P68" i="43"/>
  <c r="Q68" i="43"/>
  <c r="R68" i="43"/>
  <c r="O69" i="43"/>
  <c r="P69" i="43"/>
  <c r="Q69" i="43"/>
  <c r="R69" i="43"/>
  <c r="O70" i="43"/>
  <c r="P70" i="43"/>
  <c r="Q70" i="43"/>
  <c r="R70" i="43"/>
  <c r="O71" i="43"/>
  <c r="O72" i="43"/>
  <c r="O73" i="43"/>
  <c r="O74" i="43"/>
  <c r="P74" i="43"/>
  <c r="Q74" i="43"/>
  <c r="R74" i="43"/>
  <c r="O75" i="43"/>
  <c r="O76" i="43"/>
  <c r="R76" i="43"/>
  <c r="O52" i="43"/>
  <c r="P52" i="43"/>
  <c r="Q52" i="43"/>
  <c r="R52" i="43"/>
  <c r="O53" i="43"/>
  <c r="P53" i="43"/>
  <c r="Q53" i="43"/>
  <c r="R53" i="43"/>
  <c r="O54" i="43"/>
  <c r="P54" i="43"/>
  <c r="Q54" i="43"/>
  <c r="R54" i="43"/>
  <c r="O55" i="43"/>
  <c r="O56" i="43"/>
  <c r="O57" i="43"/>
  <c r="O58" i="43"/>
  <c r="P58" i="43"/>
  <c r="Q58" i="43"/>
  <c r="R58" i="43"/>
  <c r="O59" i="43"/>
  <c r="O60" i="43"/>
  <c r="R60" i="43"/>
  <c r="O36" i="43"/>
  <c r="P36" i="43"/>
  <c r="Q36" i="43"/>
  <c r="R36" i="43"/>
  <c r="O37" i="43"/>
  <c r="P37" i="43"/>
  <c r="Q37" i="43"/>
  <c r="R37" i="43"/>
  <c r="O38" i="43"/>
  <c r="P38" i="43"/>
  <c r="Q38" i="43"/>
  <c r="R38" i="43"/>
  <c r="O39" i="43"/>
  <c r="O40" i="43"/>
  <c r="O41" i="43"/>
  <c r="O42" i="43"/>
  <c r="P42" i="43"/>
  <c r="Q42" i="43"/>
  <c r="R42" i="43"/>
  <c r="O43" i="43"/>
  <c r="O44" i="43"/>
  <c r="R44" i="43"/>
  <c r="O20" i="43"/>
  <c r="P20" i="43"/>
  <c r="Q20" i="43"/>
  <c r="R20" i="43"/>
  <c r="O21" i="43"/>
  <c r="P21" i="43"/>
  <c r="Q21" i="43"/>
  <c r="R21" i="43"/>
  <c r="O22" i="43"/>
  <c r="P22" i="43"/>
  <c r="Q22" i="43"/>
  <c r="R22" i="43"/>
  <c r="O23" i="43"/>
  <c r="O24" i="43"/>
  <c r="O25" i="43"/>
  <c r="O26" i="43"/>
  <c r="P26" i="43"/>
  <c r="Q26" i="43"/>
  <c r="R26" i="43"/>
  <c r="O27" i="43"/>
  <c r="O28" i="43"/>
  <c r="R28" i="43"/>
  <c r="O4" i="43"/>
  <c r="O148" i="43" s="1"/>
  <c r="P4" i="43"/>
  <c r="Q4" i="43"/>
  <c r="R4" i="43"/>
  <c r="O5" i="43"/>
  <c r="O149" i="43" s="1"/>
  <c r="P5" i="43"/>
  <c r="Q5" i="43"/>
  <c r="R5" i="43"/>
  <c r="O6" i="43"/>
  <c r="O150" i="43" s="1"/>
  <c r="P6" i="43"/>
  <c r="Q6" i="43"/>
  <c r="R6" i="43"/>
  <c r="O7" i="43"/>
  <c r="O151" i="43" s="1"/>
  <c r="O8" i="43"/>
  <c r="O152" i="43" s="1"/>
  <c r="O9" i="43"/>
  <c r="O153" i="43" s="1"/>
  <c r="O10" i="43"/>
  <c r="P10" i="43"/>
  <c r="Q10" i="43"/>
  <c r="R10" i="43"/>
  <c r="O11" i="43"/>
  <c r="O155" i="43" s="1"/>
  <c r="O12" i="43"/>
  <c r="O156" i="43" s="1"/>
  <c r="R12" i="43"/>
  <c r="AK148" i="43"/>
  <c r="AK149" i="43"/>
  <c r="AK150" i="43"/>
  <c r="AK151" i="43"/>
  <c r="AK152" i="43"/>
  <c r="AK153" i="43"/>
  <c r="AK154" i="43"/>
  <c r="AK156" i="43"/>
  <c r="AK147" i="43"/>
  <c r="BD148" i="43"/>
  <c r="BD149" i="43"/>
  <c r="BD150" i="43"/>
  <c r="BD151" i="43"/>
  <c r="BD152" i="43"/>
  <c r="BD153" i="43"/>
  <c r="BD154" i="43"/>
  <c r="BD155" i="43"/>
  <c r="BD147" i="43"/>
  <c r="BE35" i="43"/>
  <c r="BE51" i="43" s="1"/>
  <c r="BE67" i="43" s="1"/>
  <c r="BE83" i="43" s="1"/>
  <c r="BE99" i="43" s="1"/>
  <c r="BE115" i="43" s="1"/>
  <c r="BE131" i="43" s="1"/>
  <c r="BE147" i="43" s="1"/>
  <c r="BE19" i="43"/>
  <c r="BF19" i="43"/>
  <c r="BF35" i="43" s="1"/>
  <c r="BF51" i="43" s="1"/>
  <c r="BF67" i="43" s="1"/>
  <c r="BF83" i="43" s="1"/>
  <c r="BF99" i="43" s="1"/>
  <c r="BF115" i="43" s="1"/>
  <c r="BF131" i="43" s="1"/>
  <c r="BF147" i="43" s="1"/>
  <c r="BX148" i="43"/>
  <c r="AK180" i="43" s="1"/>
  <c r="AK198" i="43" s="1"/>
  <c r="BX149" i="43"/>
  <c r="AK181" i="43" s="1"/>
  <c r="AK199" i="43" s="1"/>
  <c r="BX150" i="43"/>
  <c r="BX151" i="43"/>
  <c r="AK183" i="43" s="1"/>
  <c r="BX152" i="43"/>
  <c r="BX153" i="43"/>
  <c r="AK184" i="43" s="1"/>
  <c r="AK202" i="43" s="1"/>
  <c r="BX154" i="43"/>
  <c r="AK185" i="43" s="1"/>
  <c r="BX155" i="43"/>
  <c r="AK189" i="43" s="1"/>
  <c r="BX156" i="43"/>
  <c r="AK190" i="43" s="1"/>
  <c r="BX157" i="43"/>
  <c r="AK191" i="43" s="1"/>
  <c r="BX158" i="43"/>
  <c r="AK192" i="43" s="1"/>
  <c r="BX159" i="43"/>
  <c r="BX160" i="43"/>
  <c r="AK193" i="43" s="1"/>
  <c r="BX161" i="43"/>
  <c r="AK194" i="43" s="1"/>
  <c r="BX19" i="43"/>
  <c r="BX35" i="43" s="1"/>
  <c r="BX51" i="43" s="1"/>
  <c r="BX67" i="43" s="1"/>
  <c r="BX83" i="43" s="1"/>
  <c r="BX99" i="43" s="1"/>
  <c r="BX115" i="43" s="1"/>
  <c r="BX131" i="43" s="1"/>
  <c r="BX147" i="43" s="1"/>
  <c r="CR35" i="43"/>
  <c r="CR51" i="43" s="1"/>
  <c r="CR67" i="43" s="1"/>
  <c r="CR83" i="43" s="1"/>
  <c r="CR99" i="43" s="1"/>
  <c r="CR115" i="43" s="1"/>
  <c r="CR131" i="43" s="1"/>
  <c r="CR147" i="43" s="1"/>
  <c r="CR19" i="43"/>
  <c r="CA35" i="43"/>
  <c r="CA51" i="43" s="1"/>
  <c r="CA67" i="43" s="1"/>
  <c r="CA83" i="43" s="1"/>
  <c r="CA99" i="43" s="1"/>
  <c r="CA115" i="43" s="1"/>
  <c r="CA131" i="43" s="1"/>
  <c r="CA147" i="43" s="1"/>
  <c r="BY19" i="43"/>
  <c r="BY35" i="43" s="1"/>
  <c r="BY51" i="43" s="1"/>
  <c r="BY67" i="43" s="1"/>
  <c r="BY83" i="43" s="1"/>
  <c r="BY99" i="43" s="1"/>
  <c r="BY115" i="43" s="1"/>
  <c r="BY131" i="43" s="1"/>
  <c r="BY147" i="43" s="1"/>
  <c r="BZ19" i="43"/>
  <c r="BZ35" i="43" s="1"/>
  <c r="BZ51" i="43" s="1"/>
  <c r="BZ67" i="43" s="1"/>
  <c r="BZ83" i="43" s="1"/>
  <c r="BZ99" i="43" s="1"/>
  <c r="BZ115" i="43" s="1"/>
  <c r="BZ131" i="43" s="1"/>
  <c r="BZ147" i="43" s="1"/>
  <c r="CA19" i="43"/>
  <c r="CR148" i="43"/>
  <c r="CS148" i="43"/>
  <c r="CT148" i="43"/>
  <c r="CU148" i="43"/>
  <c r="CR149" i="43"/>
  <c r="CS149" i="43"/>
  <c r="CT149" i="43"/>
  <c r="CU149" i="43"/>
  <c r="CR150" i="43"/>
  <c r="CS150" i="43"/>
  <c r="CT150" i="43"/>
  <c r="CU150" i="43"/>
  <c r="CR151" i="43"/>
  <c r="CS151" i="43"/>
  <c r="CT151" i="43"/>
  <c r="CU151" i="43"/>
  <c r="CR152" i="43"/>
  <c r="CS152" i="43"/>
  <c r="CT152" i="43"/>
  <c r="CU152" i="43"/>
  <c r="CR153" i="43"/>
  <c r="CS153" i="43"/>
  <c r="CT153" i="43"/>
  <c r="CU153" i="43"/>
  <c r="CR154" i="43"/>
  <c r="CR155" i="43"/>
  <c r="CS155" i="43"/>
  <c r="CT155" i="43"/>
  <c r="CU155" i="43"/>
  <c r="CR156" i="43"/>
  <c r="CS156" i="43"/>
  <c r="CT156" i="43"/>
  <c r="CU156" i="43"/>
  <c r="CR157" i="43"/>
  <c r="CS157" i="43"/>
  <c r="CT157" i="43"/>
  <c r="CU157" i="43"/>
  <c r="CR158" i="43"/>
  <c r="CS158" i="43"/>
  <c r="CT158" i="43"/>
  <c r="CU158" i="43"/>
  <c r="CR159" i="43"/>
  <c r="CS159" i="43"/>
  <c r="CT159" i="43"/>
  <c r="CU159" i="43"/>
  <c r="CR160" i="43"/>
  <c r="CS160" i="43"/>
  <c r="CT160" i="43"/>
  <c r="CU160" i="43"/>
  <c r="CR161" i="43"/>
  <c r="CT35" i="43"/>
  <c r="CT51" i="43" s="1"/>
  <c r="CT67" i="43" s="1"/>
  <c r="CT83" i="43" s="1"/>
  <c r="CT99" i="43" s="1"/>
  <c r="CT115" i="43" s="1"/>
  <c r="CT131" i="43" s="1"/>
  <c r="CT147" i="43" s="1"/>
  <c r="CS35" i="43"/>
  <c r="CS51" i="43" s="1"/>
  <c r="CS67" i="43" s="1"/>
  <c r="CS83" i="43" s="1"/>
  <c r="CS99" i="43" s="1"/>
  <c r="CS115" i="43" s="1"/>
  <c r="CS131" i="43" s="1"/>
  <c r="CS147" i="43" s="1"/>
  <c r="CS19" i="43"/>
  <c r="CT19" i="43"/>
  <c r="CU19" i="43"/>
  <c r="CU35" i="43" s="1"/>
  <c r="CU51" i="43" s="1"/>
  <c r="CU67" i="43" s="1"/>
  <c r="CU83" i="43" s="1"/>
  <c r="CU99" i="43" s="1"/>
  <c r="CU115" i="43" s="1"/>
  <c r="CU131" i="43" s="1"/>
  <c r="CU147" i="43" s="1"/>
  <c r="DL13" i="43"/>
  <c r="O27" i="42"/>
  <c r="P27" i="42"/>
  <c r="Q27" i="42"/>
  <c r="R27" i="42"/>
  <c r="O28" i="42"/>
  <c r="P28" i="42"/>
  <c r="Q28" i="42"/>
  <c r="R28" i="42"/>
  <c r="O29" i="42"/>
  <c r="P29" i="42"/>
  <c r="Q29" i="42"/>
  <c r="R29" i="42"/>
  <c r="O30" i="42"/>
  <c r="P30" i="42"/>
  <c r="Q30" i="42"/>
  <c r="R30" i="42"/>
  <c r="O31" i="42"/>
  <c r="P31" i="42"/>
  <c r="Q31" i="42"/>
  <c r="R31" i="42"/>
  <c r="O32" i="42"/>
  <c r="P32" i="42"/>
  <c r="Q32" i="42"/>
  <c r="R32" i="42"/>
  <c r="O33" i="42"/>
  <c r="P33" i="42"/>
  <c r="Q33" i="42"/>
  <c r="R33" i="42"/>
  <c r="O34" i="42"/>
  <c r="P34" i="42"/>
  <c r="Q34" i="42"/>
  <c r="R34" i="42"/>
  <c r="O35" i="42"/>
  <c r="P35" i="42"/>
  <c r="Q35" i="42"/>
  <c r="R35" i="42"/>
  <c r="O36" i="42"/>
  <c r="O37" i="42"/>
  <c r="O50" i="42"/>
  <c r="P50" i="42"/>
  <c r="Q50" i="42"/>
  <c r="R50" i="42"/>
  <c r="O51" i="42"/>
  <c r="P51" i="42"/>
  <c r="Q51" i="42"/>
  <c r="R51" i="42"/>
  <c r="O52" i="42"/>
  <c r="P52" i="42"/>
  <c r="Q52" i="42"/>
  <c r="R52" i="42"/>
  <c r="O53" i="42"/>
  <c r="P53" i="42"/>
  <c r="Q53" i="42"/>
  <c r="R53" i="42"/>
  <c r="O54" i="42"/>
  <c r="P54" i="42"/>
  <c r="Q54" i="42"/>
  <c r="R54" i="42"/>
  <c r="O55" i="42"/>
  <c r="P55" i="42"/>
  <c r="Q55" i="42"/>
  <c r="R55" i="42"/>
  <c r="O56" i="42"/>
  <c r="P56" i="42"/>
  <c r="Q56" i="42"/>
  <c r="R56" i="42"/>
  <c r="O57" i="42"/>
  <c r="P57" i="42"/>
  <c r="Q57" i="42"/>
  <c r="R57" i="42"/>
  <c r="O58" i="42"/>
  <c r="P58" i="42"/>
  <c r="Q58" i="42"/>
  <c r="R58" i="42"/>
  <c r="O59" i="42"/>
  <c r="O60" i="42"/>
  <c r="O73" i="42"/>
  <c r="P73" i="42"/>
  <c r="Q73" i="42"/>
  <c r="R73" i="42"/>
  <c r="O74" i="42"/>
  <c r="P74" i="42"/>
  <c r="Q74" i="42"/>
  <c r="R74" i="42"/>
  <c r="O75" i="42"/>
  <c r="P75" i="42"/>
  <c r="Q75" i="42"/>
  <c r="R75" i="42"/>
  <c r="O76" i="42"/>
  <c r="P76" i="42"/>
  <c r="Q76" i="42"/>
  <c r="R76" i="42"/>
  <c r="O77" i="42"/>
  <c r="P77" i="42"/>
  <c r="Q77" i="42"/>
  <c r="R77" i="42"/>
  <c r="O78" i="42"/>
  <c r="P78" i="42"/>
  <c r="Q78" i="42"/>
  <c r="R78" i="42"/>
  <c r="O79" i="42"/>
  <c r="P79" i="42"/>
  <c r="Q79" i="42"/>
  <c r="R79" i="42"/>
  <c r="O80" i="42"/>
  <c r="P80" i="42"/>
  <c r="Q80" i="42"/>
  <c r="R80" i="42"/>
  <c r="O81" i="42"/>
  <c r="P81" i="42"/>
  <c r="Q81" i="42"/>
  <c r="R81" i="42"/>
  <c r="O82" i="42"/>
  <c r="O83" i="42"/>
  <c r="O96" i="42"/>
  <c r="P96" i="42"/>
  <c r="Q96" i="42"/>
  <c r="R96" i="42"/>
  <c r="O97" i="42"/>
  <c r="P97" i="42"/>
  <c r="Q97" i="42"/>
  <c r="R97" i="42"/>
  <c r="O98" i="42"/>
  <c r="P98" i="42"/>
  <c r="Q98" i="42"/>
  <c r="R98" i="42"/>
  <c r="O99" i="42"/>
  <c r="P99" i="42"/>
  <c r="Q99" i="42"/>
  <c r="R99" i="42"/>
  <c r="O100" i="42"/>
  <c r="P100" i="42"/>
  <c r="Q100" i="42"/>
  <c r="R100" i="42"/>
  <c r="O101" i="42"/>
  <c r="P101" i="42"/>
  <c r="Q101" i="42"/>
  <c r="R101" i="42"/>
  <c r="O102" i="42"/>
  <c r="P102" i="42"/>
  <c r="Q102" i="42"/>
  <c r="R102" i="42"/>
  <c r="O103" i="42"/>
  <c r="P103" i="42"/>
  <c r="Q103" i="42"/>
  <c r="R103" i="42"/>
  <c r="O104" i="42"/>
  <c r="P104" i="42"/>
  <c r="Q104" i="42"/>
  <c r="R104" i="42"/>
  <c r="O105" i="42"/>
  <c r="O106" i="42"/>
  <c r="O119" i="42"/>
  <c r="P119" i="42"/>
  <c r="Q119" i="42"/>
  <c r="R119" i="42"/>
  <c r="O120" i="42"/>
  <c r="P120" i="42"/>
  <c r="Q120" i="42"/>
  <c r="R120" i="42"/>
  <c r="O121" i="42"/>
  <c r="P121" i="42"/>
  <c r="Q121" i="42"/>
  <c r="R121" i="42"/>
  <c r="O122" i="42"/>
  <c r="P122" i="42"/>
  <c r="Q122" i="42"/>
  <c r="R122" i="42"/>
  <c r="O123" i="42"/>
  <c r="P123" i="42"/>
  <c r="Q123" i="42"/>
  <c r="R123" i="42"/>
  <c r="O124" i="42"/>
  <c r="P124" i="42"/>
  <c r="Q124" i="42"/>
  <c r="R124" i="42"/>
  <c r="O125" i="42"/>
  <c r="P125" i="42"/>
  <c r="Q125" i="42"/>
  <c r="R125" i="42"/>
  <c r="O126" i="42"/>
  <c r="P126" i="42"/>
  <c r="Q126" i="42"/>
  <c r="R126" i="42"/>
  <c r="O127" i="42"/>
  <c r="P127" i="42"/>
  <c r="Q127" i="42"/>
  <c r="R127" i="42"/>
  <c r="O128" i="42"/>
  <c r="O129" i="42"/>
  <c r="O142" i="42"/>
  <c r="P142" i="42"/>
  <c r="Q142" i="42"/>
  <c r="R142" i="42"/>
  <c r="O143" i="42"/>
  <c r="P143" i="42"/>
  <c r="Q143" i="42"/>
  <c r="R143" i="42"/>
  <c r="O144" i="42"/>
  <c r="P144" i="42"/>
  <c r="Q144" i="42"/>
  <c r="R144" i="42"/>
  <c r="O145" i="42"/>
  <c r="P145" i="42"/>
  <c r="Q145" i="42"/>
  <c r="R145" i="42"/>
  <c r="O146" i="42"/>
  <c r="P146" i="42"/>
  <c r="Q146" i="42"/>
  <c r="R146" i="42"/>
  <c r="O147" i="42"/>
  <c r="P147" i="42"/>
  <c r="Q147" i="42"/>
  <c r="R147" i="42"/>
  <c r="O148" i="42"/>
  <c r="P148" i="42"/>
  <c r="Q148" i="42"/>
  <c r="R148" i="42"/>
  <c r="O149" i="42"/>
  <c r="P149" i="42"/>
  <c r="Q149" i="42"/>
  <c r="R149" i="42"/>
  <c r="O150" i="42"/>
  <c r="P150" i="42"/>
  <c r="Q150" i="42"/>
  <c r="R150" i="42"/>
  <c r="O151" i="42"/>
  <c r="O152" i="42"/>
  <c r="O165" i="42"/>
  <c r="P165" i="42"/>
  <c r="Q165" i="42"/>
  <c r="R165" i="42"/>
  <c r="O166" i="42"/>
  <c r="P166" i="42"/>
  <c r="Q166" i="42"/>
  <c r="R166" i="42"/>
  <c r="O167" i="42"/>
  <c r="P167" i="42"/>
  <c r="Q167" i="42"/>
  <c r="R167" i="42"/>
  <c r="O168" i="42"/>
  <c r="P168" i="42"/>
  <c r="Q168" i="42"/>
  <c r="R168" i="42"/>
  <c r="O169" i="42"/>
  <c r="P169" i="42"/>
  <c r="Q169" i="42"/>
  <c r="R169" i="42"/>
  <c r="O170" i="42"/>
  <c r="P170" i="42"/>
  <c r="Q170" i="42"/>
  <c r="R170" i="42"/>
  <c r="O171" i="42"/>
  <c r="P171" i="42"/>
  <c r="Q171" i="42"/>
  <c r="R171" i="42"/>
  <c r="O172" i="42"/>
  <c r="P172" i="42"/>
  <c r="Q172" i="42"/>
  <c r="R172" i="42"/>
  <c r="O173" i="42"/>
  <c r="P173" i="42"/>
  <c r="Q173" i="42"/>
  <c r="R173" i="42"/>
  <c r="O174" i="42"/>
  <c r="O175" i="42"/>
  <c r="O188" i="42"/>
  <c r="P188" i="42"/>
  <c r="Q188" i="42"/>
  <c r="R188" i="42"/>
  <c r="O189" i="42"/>
  <c r="P189" i="42"/>
  <c r="Q189" i="42"/>
  <c r="R189" i="42"/>
  <c r="O190" i="42"/>
  <c r="P190" i="42"/>
  <c r="Q190" i="42"/>
  <c r="R190" i="42"/>
  <c r="O191" i="42"/>
  <c r="P191" i="42"/>
  <c r="Q191" i="42"/>
  <c r="R191" i="42"/>
  <c r="O192" i="42"/>
  <c r="P192" i="42"/>
  <c r="Q192" i="42"/>
  <c r="R192" i="42"/>
  <c r="O193" i="42"/>
  <c r="P193" i="42"/>
  <c r="Q193" i="42"/>
  <c r="R193" i="42"/>
  <c r="O194" i="42"/>
  <c r="P194" i="42"/>
  <c r="Q194" i="42"/>
  <c r="R194" i="42"/>
  <c r="O195" i="42"/>
  <c r="P195" i="42"/>
  <c r="Q195" i="42"/>
  <c r="R195" i="42"/>
  <c r="O196" i="42"/>
  <c r="P196" i="42"/>
  <c r="Q196" i="42"/>
  <c r="R196" i="42"/>
  <c r="O197" i="42"/>
  <c r="O198" i="42"/>
  <c r="O211" i="42"/>
  <c r="P211" i="42"/>
  <c r="Q211" i="42"/>
  <c r="R211" i="42"/>
  <c r="O212" i="42"/>
  <c r="P212" i="42"/>
  <c r="Q212" i="42"/>
  <c r="R212" i="42"/>
  <c r="O213" i="42"/>
  <c r="P213" i="42"/>
  <c r="Q213" i="42"/>
  <c r="R213" i="42"/>
  <c r="O214" i="42"/>
  <c r="P214" i="42"/>
  <c r="Q214" i="42"/>
  <c r="R214" i="42"/>
  <c r="O215" i="42"/>
  <c r="P215" i="42"/>
  <c r="Q215" i="42"/>
  <c r="R215" i="42"/>
  <c r="O216" i="42"/>
  <c r="P216" i="42"/>
  <c r="Q216" i="42"/>
  <c r="R216" i="42"/>
  <c r="O217" i="42"/>
  <c r="P217" i="42"/>
  <c r="Q217" i="42"/>
  <c r="R217" i="42"/>
  <c r="O218" i="42"/>
  <c r="P218" i="42"/>
  <c r="Q218" i="42"/>
  <c r="R218" i="42"/>
  <c r="O219" i="42"/>
  <c r="P219" i="42"/>
  <c r="Q219" i="42"/>
  <c r="R219" i="42"/>
  <c r="O220" i="42"/>
  <c r="R220" i="42"/>
  <c r="O221" i="42"/>
  <c r="O234" i="42"/>
  <c r="P234" i="42"/>
  <c r="Q234" i="42"/>
  <c r="R234" i="42"/>
  <c r="O235" i="42"/>
  <c r="P235" i="42"/>
  <c r="Q235" i="42"/>
  <c r="R235" i="42"/>
  <c r="O236" i="42"/>
  <c r="P236" i="42"/>
  <c r="Q236" i="42"/>
  <c r="R236" i="42"/>
  <c r="O237" i="42"/>
  <c r="P237" i="42"/>
  <c r="Q237" i="42"/>
  <c r="R237" i="42"/>
  <c r="O238" i="42"/>
  <c r="P238" i="42"/>
  <c r="Q238" i="42"/>
  <c r="R238" i="42"/>
  <c r="O239" i="42"/>
  <c r="P239" i="42"/>
  <c r="Q239" i="42"/>
  <c r="R239" i="42"/>
  <c r="O240" i="42"/>
  <c r="P240" i="42"/>
  <c r="Q240" i="42"/>
  <c r="R240" i="42"/>
  <c r="O241" i="42"/>
  <c r="P241" i="42"/>
  <c r="Q241" i="42"/>
  <c r="R241" i="42"/>
  <c r="O242" i="42"/>
  <c r="P242" i="42"/>
  <c r="Q242" i="42"/>
  <c r="R242" i="42"/>
  <c r="O243" i="42"/>
  <c r="O244" i="42"/>
  <c r="O257" i="42"/>
  <c r="P257" i="42"/>
  <c r="Q257" i="42"/>
  <c r="R257" i="42"/>
  <c r="O258" i="42"/>
  <c r="P258" i="42"/>
  <c r="Q258" i="42"/>
  <c r="R258" i="42"/>
  <c r="O259" i="42"/>
  <c r="P259" i="42"/>
  <c r="Q259" i="42"/>
  <c r="R259" i="42"/>
  <c r="O260" i="42"/>
  <c r="P260" i="42"/>
  <c r="Q260" i="42"/>
  <c r="R260" i="42"/>
  <c r="O261" i="42"/>
  <c r="P261" i="42"/>
  <c r="Q261" i="42"/>
  <c r="R261" i="42"/>
  <c r="O262" i="42"/>
  <c r="P262" i="42"/>
  <c r="Q262" i="42"/>
  <c r="R262" i="42"/>
  <c r="O263" i="42"/>
  <c r="P263" i="42"/>
  <c r="Q263" i="42"/>
  <c r="R263" i="42"/>
  <c r="O264" i="42"/>
  <c r="P264" i="42"/>
  <c r="Q264" i="42"/>
  <c r="R264" i="42"/>
  <c r="O265" i="42"/>
  <c r="P265" i="42"/>
  <c r="Q265" i="42"/>
  <c r="R265" i="42"/>
  <c r="O266" i="42"/>
  <c r="O267" i="42"/>
  <c r="O280" i="42"/>
  <c r="P280" i="42"/>
  <c r="Q280" i="42"/>
  <c r="R280" i="42"/>
  <c r="O281" i="42"/>
  <c r="P281" i="42"/>
  <c r="Q281" i="42"/>
  <c r="R281" i="42"/>
  <c r="O282" i="42"/>
  <c r="P282" i="42"/>
  <c r="Q282" i="42"/>
  <c r="R282" i="42"/>
  <c r="O283" i="42"/>
  <c r="P283" i="42"/>
  <c r="Q283" i="42"/>
  <c r="R283" i="42"/>
  <c r="O284" i="42"/>
  <c r="P284" i="42"/>
  <c r="Q284" i="42"/>
  <c r="R284" i="42"/>
  <c r="O285" i="42"/>
  <c r="P285" i="42"/>
  <c r="Q285" i="42"/>
  <c r="R285" i="42"/>
  <c r="O286" i="42"/>
  <c r="P286" i="42"/>
  <c r="Q286" i="42"/>
  <c r="R286" i="42"/>
  <c r="O287" i="42"/>
  <c r="P287" i="42"/>
  <c r="Q287" i="42"/>
  <c r="R287" i="42"/>
  <c r="O288" i="42"/>
  <c r="P288" i="42"/>
  <c r="Q288" i="42"/>
  <c r="R288" i="42"/>
  <c r="O289" i="42"/>
  <c r="O290" i="42"/>
  <c r="O4" i="42"/>
  <c r="P4" i="42"/>
  <c r="Q4" i="42"/>
  <c r="R4" i="42"/>
  <c r="O5" i="42"/>
  <c r="P5" i="42"/>
  <c r="Q5" i="42"/>
  <c r="R5" i="42"/>
  <c r="O6" i="42"/>
  <c r="P6" i="42"/>
  <c r="Q6" i="42"/>
  <c r="R6" i="42"/>
  <c r="O7" i="42"/>
  <c r="P7" i="42"/>
  <c r="Q7" i="42"/>
  <c r="R7" i="42"/>
  <c r="O8" i="42"/>
  <c r="P8" i="42"/>
  <c r="Q8" i="42"/>
  <c r="R8" i="42"/>
  <c r="O9" i="42"/>
  <c r="P9" i="42"/>
  <c r="Q9" i="42"/>
  <c r="R9" i="42"/>
  <c r="O10" i="42"/>
  <c r="P10" i="42"/>
  <c r="Q10" i="42"/>
  <c r="R10" i="42"/>
  <c r="O11" i="42"/>
  <c r="P11" i="42"/>
  <c r="Q11" i="42"/>
  <c r="R11" i="42"/>
  <c r="O12" i="42"/>
  <c r="P12" i="42"/>
  <c r="Q12" i="42"/>
  <c r="R12" i="42"/>
  <c r="O13" i="42"/>
  <c r="O14" i="42"/>
  <c r="R289" i="42"/>
  <c r="Q289" i="42"/>
  <c r="P289" i="42"/>
  <c r="R266" i="42"/>
  <c r="Q266" i="42"/>
  <c r="P266" i="42"/>
  <c r="R243" i="42"/>
  <c r="Q243" i="42"/>
  <c r="P243" i="42"/>
  <c r="Q220" i="42"/>
  <c r="P220" i="42"/>
  <c r="R197" i="42"/>
  <c r="Q197" i="42"/>
  <c r="P197" i="42"/>
  <c r="R174" i="42"/>
  <c r="Q174" i="42"/>
  <c r="P174" i="42"/>
  <c r="R151" i="42"/>
  <c r="Q151" i="42"/>
  <c r="P151" i="42"/>
  <c r="R128" i="42"/>
  <c r="Q128" i="42"/>
  <c r="P128" i="42"/>
  <c r="R105" i="42"/>
  <c r="Q105" i="42"/>
  <c r="P105" i="42"/>
  <c r="R82" i="42"/>
  <c r="Q82" i="42"/>
  <c r="P82" i="42"/>
  <c r="R59" i="42"/>
  <c r="Q59" i="42"/>
  <c r="P59" i="42"/>
  <c r="Q36" i="42"/>
  <c r="P36" i="42"/>
  <c r="R13" i="42"/>
  <c r="Q13" i="42"/>
  <c r="P13" i="42"/>
  <c r="AK303" i="42"/>
  <c r="AK304" i="42"/>
  <c r="AK305" i="42"/>
  <c r="AK306" i="42"/>
  <c r="AK307" i="42"/>
  <c r="AK308" i="42"/>
  <c r="AK309" i="42"/>
  <c r="AK310" i="42"/>
  <c r="AK311" i="42"/>
  <c r="AK312" i="42"/>
  <c r="AK313" i="42"/>
  <c r="AK314" i="42"/>
  <c r="O313" i="42" s="1"/>
  <c r="AM49" i="42"/>
  <c r="AM72" i="42" s="1"/>
  <c r="AM95" i="42" s="1"/>
  <c r="AM118" i="42" s="1"/>
  <c r="AM141" i="42" s="1"/>
  <c r="AM164" i="42" s="1"/>
  <c r="AM187" i="42" s="1"/>
  <c r="AM210" i="42" s="1"/>
  <c r="AM233" i="42" s="1"/>
  <c r="AM256" i="42" s="1"/>
  <c r="AM279" i="42" s="1"/>
  <c r="AM302" i="42" s="1"/>
  <c r="AL49" i="42"/>
  <c r="AL72" i="42" s="1"/>
  <c r="AL95" i="42" s="1"/>
  <c r="AL118" i="42" s="1"/>
  <c r="AL141" i="42" s="1"/>
  <c r="AL164" i="42" s="1"/>
  <c r="AL187" i="42" s="1"/>
  <c r="AL210" i="42" s="1"/>
  <c r="AL233" i="42" s="1"/>
  <c r="AL256" i="42" s="1"/>
  <c r="AL279" i="42" s="1"/>
  <c r="AL302" i="42" s="1"/>
  <c r="AN26" i="42"/>
  <c r="AN49" i="42" s="1"/>
  <c r="AN72" i="42" s="1"/>
  <c r="AN95" i="42" s="1"/>
  <c r="AN118" i="42" s="1"/>
  <c r="AN141" i="42" s="1"/>
  <c r="AN164" i="42" s="1"/>
  <c r="AN187" i="42" s="1"/>
  <c r="AN210" i="42" s="1"/>
  <c r="AN233" i="42" s="1"/>
  <c r="AN256" i="42" s="1"/>
  <c r="AN279" i="42" s="1"/>
  <c r="AN302" i="42" s="1"/>
  <c r="AM26" i="42"/>
  <c r="AL26" i="42"/>
  <c r="BG49" i="42"/>
  <c r="BG72" i="42" s="1"/>
  <c r="BG95" i="42" s="1"/>
  <c r="BG118" i="42" s="1"/>
  <c r="BG141" i="42" s="1"/>
  <c r="BG164" i="42" s="1"/>
  <c r="BG187" i="42" s="1"/>
  <c r="BG210" i="42" s="1"/>
  <c r="BG233" i="42" s="1"/>
  <c r="BG256" i="42" s="1"/>
  <c r="BG279" i="42" s="1"/>
  <c r="BG302" i="42" s="1"/>
  <c r="BI26" i="42"/>
  <c r="BI49" i="42" s="1"/>
  <c r="BI72" i="42" s="1"/>
  <c r="BI95" i="42" s="1"/>
  <c r="BI118" i="42" s="1"/>
  <c r="BI141" i="42" s="1"/>
  <c r="BI164" i="42" s="1"/>
  <c r="BI187" i="42" s="1"/>
  <c r="BI210" i="42" s="1"/>
  <c r="BI233" i="42" s="1"/>
  <c r="BI256" i="42" s="1"/>
  <c r="BI279" i="42" s="1"/>
  <c r="BI302" i="42" s="1"/>
  <c r="BH26" i="42"/>
  <c r="BH49" i="42" s="1"/>
  <c r="BH72" i="42" s="1"/>
  <c r="BH95" i="42" s="1"/>
  <c r="BH118" i="42" s="1"/>
  <c r="BH141" i="42" s="1"/>
  <c r="BH164" i="42" s="1"/>
  <c r="BH187" i="42" s="1"/>
  <c r="BH210" i="42" s="1"/>
  <c r="BH233" i="42" s="1"/>
  <c r="BH256" i="42" s="1"/>
  <c r="BH279" i="42" s="1"/>
  <c r="BH302" i="42" s="1"/>
  <c r="BG26" i="42"/>
  <c r="BF303" i="42"/>
  <c r="AK333" i="42" s="1"/>
  <c r="BF304" i="42"/>
  <c r="AK334" i="42" s="1"/>
  <c r="AK361" i="42" s="1"/>
  <c r="BF305" i="42"/>
  <c r="AK335" i="42" s="1"/>
  <c r="BF306" i="42"/>
  <c r="AK336" i="42" s="1"/>
  <c r="BF307" i="42"/>
  <c r="BF308" i="42"/>
  <c r="AK337" i="42" s="1"/>
  <c r="AK364" i="42" s="1"/>
  <c r="BF309" i="42"/>
  <c r="BF310" i="42"/>
  <c r="AK342" i="42" s="1"/>
  <c r="BF311" i="42"/>
  <c r="AK343" i="42" s="1"/>
  <c r="BF312" i="42"/>
  <c r="AK344" i="42" s="1"/>
  <c r="BF313" i="42"/>
  <c r="AK345" i="42" s="1"/>
  <c r="BF314" i="42"/>
  <c r="BF315" i="42"/>
  <c r="AK346" i="42" s="1"/>
  <c r="BF316" i="42"/>
  <c r="AK347" i="42" s="1"/>
  <c r="BF317" i="42"/>
  <c r="AK351" i="42" s="1"/>
  <c r="BF318" i="42"/>
  <c r="AK352" i="42" s="1"/>
  <c r="BF319" i="42"/>
  <c r="AK353" i="42" s="1"/>
  <c r="BF320" i="42"/>
  <c r="AK354" i="42" s="1"/>
  <c r="BF321" i="42"/>
  <c r="BF322" i="42"/>
  <c r="AK355" i="42" s="1"/>
  <c r="BF323" i="42"/>
  <c r="CD49" i="42"/>
  <c r="CD72" i="42" s="1"/>
  <c r="CD95" i="42" s="1"/>
  <c r="CD118" i="42" s="1"/>
  <c r="CD141" i="42" s="1"/>
  <c r="CD164" i="42" s="1"/>
  <c r="CD187" i="42" s="1"/>
  <c r="CD210" i="42" s="1"/>
  <c r="CD233" i="42" s="1"/>
  <c r="CD256" i="42" s="1"/>
  <c r="CD279" i="42" s="1"/>
  <c r="CD302" i="42" s="1"/>
  <c r="CC26" i="42"/>
  <c r="CC49" i="42" s="1"/>
  <c r="CC72" i="42" s="1"/>
  <c r="CC95" i="42" s="1"/>
  <c r="CC118" i="42" s="1"/>
  <c r="CC141" i="42" s="1"/>
  <c r="CC164" i="42" s="1"/>
  <c r="CC187" i="42" s="1"/>
  <c r="CC210" i="42" s="1"/>
  <c r="CC233" i="42" s="1"/>
  <c r="CC256" i="42" s="1"/>
  <c r="CC279" i="42" s="1"/>
  <c r="CC302" i="42" s="1"/>
  <c r="CD26" i="42"/>
  <c r="CB26" i="42"/>
  <c r="CB49" i="42" s="1"/>
  <c r="CB72" i="42" s="1"/>
  <c r="CB95" i="42" s="1"/>
  <c r="CB118" i="42" s="1"/>
  <c r="CB141" i="42" s="1"/>
  <c r="CB164" i="42" s="1"/>
  <c r="CB187" i="42" s="1"/>
  <c r="CB210" i="42" s="1"/>
  <c r="CB233" i="42" s="1"/>
  <c r="CB256" i="42" s="1"/>
  <c r="CB279" i="42" s="1"/>
  <c r="CB302" i="42" s="1"/>
  <c r="O309" i="42" l="1"/>
  <c r="AK173" i="43"/>
  <c r="AK356" i="42"/>
  <c r="AK360" i="42"/>
  <c r="AK328" i="42"/>
  <c r="AK326" i="42"/>
  <c r="AK174" i="43"/>
  <c r="AK172" i="43"/>
  <c r="AK363" i="42"/>
  <c r="AK325" i="42"/>
  <c r="AK201" i="43"/>
  <c r="AK171" i="43"/>
  <c r="R154" i="43"/>
  <c r="AK329" i="42"/>
  <c r="O305" i="42"/>
  <c r="AK338" i="42"/>
  <c r="AK365" i="42" s="1"/>
  <c r="AK362" i="42"/>
  <c r="AK327" i="42"/>
  <c r="AK324" i="42"/>
  <c r="AK203" i="43"/>
  <c r="AK182" i="43"/>
  <c r="AK200" i="43" s="1"/>
  <c r="AK175" i="43"/>
  <c r="AK176" i="43"/>
  <c r="J11" i="71"/>
  <c r="K11" i="71"/>
  <c r="R156" i="43"/>
  <c r="O154" i="43"/>
  <c r="R150" i="43"/>
  <c r="R148" i="43"/>
  <c r="Q150" i="43"/>
  <c r="Q148" i="43"/>
  <c r="Q154" i="43"/>
  <c r="P149" i="43"/>
  <c r="D11" i="71"/>
  <c r="E11" i="71"/>
  <c r="F11" i="71"/>
  <c r="H11" i="71"/>
  <c r="I11" i="71"/>
  <c r="R149" i="43"/>
  <c r="G14" i="70"/>
  <c r="G10" i="70"/>
  <c r="O312" i="42"/>
  <c r="O311" i="42"/>
  <c r="O310" i="42"/>
  <c r="O308" i="42"/>
  <c r="O307" i="42"/>
  <c r="O306" i="42"/>
  <c r="O303" i="42"/>
  <c r="AK155" i="43"/>
  <c r="O304" i="42"/>
  <c r="P311" i="42"/>
  <c r="P306" i="42"/>
  <c r="I15" i="70"/>
  <c r="O15" i="70"/>
  <c r="E12" i="70"/>
  <c r="G11" i="71"/>
  <c r="C11" i="71"/>
  <c r="H15" i="70"/>
  <c r="L15" i="70"/>
  <c r="Q311" i="42"/>
  <c r="Q306" i="42"/>
  <c r="Q305" i="42"/>
  <c r="Q304" i="42"/>
  <c r="K10" i="70"/>
  <c r="P154" i="43"/>
  <c r="M8" i="70"/>
  <c r="D9" i="70"/>
  <c r="O10" i="70"/>
  <c r="O6" i="70"/>
  <c r="O13" i="70"/>
  <c r="I13" i="70"/>
  <c r="E13" i="70"/>
  <c r="K13" i="70"/>
  <c r="F13" i="70"/>
  <c r="C13" i="70"/>
  <c r="P310" i="42"/>
  <c r="N13" i="70"/>
  <c r="L13" i="70"/>
  <c r="J13" i="70"/>
  <c r="G13" i="70"/>
  <c r="Q310" i="42"/>
  <c r="M13" i="70"/>
  <c r="H13" i="70"/>
  <c r="D13" i="70"/>
  <c r="E15" i="70"/>
  <c r="P312" i="42"/>
  <c r="C15" i="70"/>
  <c r="Q312" i="42"/>
  <c r="K15" i="70"/>
  <c r="F15" i="70"/>
  <c r="J15" i="70"/>
  <c r="N15" i="70"/>
  <c r="G15" i="70"/>
  <c r="M15" i="70"/>
  <c r="O14" i="70"/>
  <c r="M14" i="70"/>
  <c r="M9" i="70"/>
  <c r="I9" i="70"/>
  <c r="I8" i="70"/>
  <c r="G6" i="70"/>
  <c r="E14" i="70"/>
  <c r="E9" i="70"/>
  <c r="E8" i="70"/>
  <c r="D14" i="70"/>
  <c r="C6" i="71"/>
  <c r="D5" i="71"/>
  <c r="J7" i="71"/>
  <c r="C14" i="70"/>
  <c r="M12" i="70"/>
  <c r="K14" i="70"/>
  <c r="I14" i="70"/>
  <c r="C9" i="70"/>
  <c r="N9" i="70"/>
  <c r="J9" i="70"/>
  <c r="J7" i="70"/>
  <c r="F9" i="70"/>
  <c r="G7" i="71"/>
  <c r="G5" i="71"/>
  <c r="H7" i="71"/>
  <c r="H6" i="71"/>
  <c r="K7" i="71"/>
  <c r="K5" i="71"/>
  <c r="K6" i="71"/>
  <c r="J6" i="71"/>
  <c r="J5" i="71"/>
  <c r="I7" i="71"/>
  <c r="I6" i="71"/>
  <c r="I5" i="71"/>
  <c r="H5" i="71"/>
  <c r="G6" i="71"/>
  <c r="F7" i="71"/>
  <c r="F6" i="71"/>
  <c r="F5" i="71"/>
  <c r="E7" i="71"/>
  <c r="E6" i="71"/>
  <c r="E5" i="71"/>
  <c r="D7" i="71"/>
  <c r="D6" i="71"/>
  <c r="C7" i="71"/>
  <c r="C5" i="71"/>
  <c r="P150" i="43"/>
  <c r="P148" i="43"/>
  <c r="Q149" i="43"/>
  <c r="F11" i="70"/>
  <c r="N14" i="70"/>
  <c r="L9" i="70"/>
  <c r="J14" i="70"/>
  <c r="F14" i="70"/>
  <c r="F7" i="70"/>
  <c r="N7" i="70"/>
  <c r="L14" i="70"/>
  <c r="H14" i="70"/>
  <c r="N11" i="70"/>
  <c r="J11" i="70"/>
  <c r="H9" i="70"/>
  <c r="O9" i="70"/>
  <c r="K9" i="70"/>
  <c r="K6" i="70"/>
  <c r="I12" i="70"/>
  <c r="G9" i="70"/>
  <c r="R305" i="42"/>
  <c r="Q307" i="42"/>
  <c r="O12" i="70"/>
  <c r="O7" i="70"/>
  <c r="N12" i="70"/>
  <c r="N8" i="70"/>
  <c r="M10" i="70"/>
  <c r="M7" i="70"/>
  <c r="L12" i="70"/>
  <c r="L10" i="70"/>
  <c r="L7" i="70"/>
  <c r="K12" i="70"/>
  <c r="K11" i="70"/>
  <c r="K7" i="70"/>
  <c r="J12" i="70"/>
  <c r="J10" i="70"/>
  <c r="J8" i="70"/>
  <c r="J6" i="70"/>
  <c r="I11" i="70"/>
  <c r="I10" i="70"/>
  <c r="I7" i="70"/>
  <c r="I6" i="70"/>
  <c r="H12" i="70"/>
  <c r="H11" i="70"/>
  <c r="H10" i="70"/>
  <c r="H8" i="70"/>
  <c r="H7" i="70"/>
  <c r="H6" i="70"/>
  <c r="G12" i="70"/>
  <c r="G11" i="70"/>
  <c r="G8" i="70"/>
  <c r="G7" i="70"/>
  <c r="F12" i="70"/>
  <c r="F10" i="70"/>
  <c r="F8" i="70"/>
  <c r="F6" i="70"/>
  <c r="E11" i="70"/>
  <c r="E10" i="70"/>
  <c r="E7" i="70"/>
  <c r="E6" i="70"/>
  <c r="R304" i="42"/>
  <c r="R306" i="42"/>
  <c r="Q309" i="42"/>
  <c r="Q303" i="42"/>
  <c r="O11" i="70"/>
  <c r="O8" i="70"/>
  <c r="N10" i="70"/>
  <c r="N6" i="70"/>
  <c r="M11" i="70"/>
  <c r="M6" i="70"/>
  <c r="L11" i="70"/>
  <c r="L8" i="70"/>
  <c r="L6" i="70"/>
  <c r="K8" i="70"/>
  <c r="C12" i="70"/>
  <c r="P308" i="42"/>
  <c r="P307" i="42"/>
  <c r="C8" i="70"/>
  <c r="P304" i="42"/>
  <c r="P303" i="42"/>
  <c r="D12" i="70"/>
  <c r="D11" i="70"/>
  <c r="D10" i="70"/>
  <c r="D8" i="70"/>
  <c r="D7" i="70"/>
  <c r="D6" i="70"/>
  <c r="C6" i="70"/>
  <c r="P305" i="42"/>
  <c r="R307" i="42"/>
  <c r="R303" i="42"/>
  <c r="C7" i="70"/>
  <c r="C11" i="70"/>
  <c r="C10" i="70"/>
  <c r="P309" i="42"/>
  <c r="Q308" i="42"/>
  <c r="R311" i="42"/>
  <c r="R310" i="42"/>
  <c r="R309" i="42"/>
  <c r="R308" i="42"/>
  <c r="AM154" i="43" l="1"/>
  <c r="U16" i="72" l="1"/>
  <c r="U15" i="72"/>
  <c r="Q19" i="43" l="1"/>
  <c r="Q35" i="43" s="1"/>
  <c r="Q51" i="43" s="1"/>
  <c r="Q67" i="43" s="1"/>
  <c r="Q83" i="43" s="1"/>
  <c r="Q99" i="43" s="1"/>
  <c r="Q115" i="43" s="1"/>
  <c r="Q131" i="43" s="1"/>
  <c r="Q147" i="43" s="1"/>
  <c r="Q26" i="42"/>
  <c r="Q49" i="42" s="1"/>
  <c r="Q72" i="42" s="1"/>
  <c r="Q95" i="42" s="1"/>
  <c r="Q118" i="42" s="1"/>
  <c r="Q141" i="42" s="1"/>
  <c r="Q164" i="42" s="1"/>
  <c r="Q187" i="42" s="1"/>
  <c r="Q210" i="42" s="1"/>
  <c r="Q233" i="42" s="1"/>
  <c r="Q256" i="42" s="1"/>
  <c r="Q279" i="42" s="1"/>
  <c r="Q302" i="42" s="1"/>
  <c r="AN19" i="43"/>
  <c r="AN35" i="43" s="1"/>
  <c r="AN51" i="43" s="1"/>
  <c r="AN67" i="43" s="1"/>
  <c r="AN83" i="43" s="1"/>
  <c r="AN99" i="43" s="1"/>
  <c r="AN115" i="43" s="1"/>
  <c r="AN131" i="43" s="1"/>
  <c r="AN147" i="43" s="1"/>
  <c r="BG155" i="43"/>
  <c r="BG154" i="43"/>
  <c r="BG153" i="43"/>
  <c r="BG151" i="43"/>
  <c r="BG152" i="43"/>
  <c r="BG19" i="43"/>
  <c r="BG35" i="43" s="1"/>
  <c r="BG51" i="43" s="1"/>
  <c r="BG67" i="43" s="1"/>
  <c r="BG83" i="43" s="1"/>
  <c r="BG99" i="43" s="1"/>
  <c r="BG115" i="43" s="1"/>
  <c r="BG131" i="43" s="1"/>
  <c r="BG147" i="43" s="1"/>
  <c r="CA156" i="43"/>
  <c r="CA152" i="43" l="1"/>
  <c r="BG148" i="43"/>
  <c r="CA160" i="43"/>
  <c r="CA159" i="43"/>
  <c r="BG150" i="43"/>
  <c r="CA153" i="43"/>
  <c r="BG149" i="43"/>
  <c r="CA151" i="43"/>
  <c r="CA158" i="43"/>
  <c r="CA149" i="43"/>
  <c r="CA157" i="43"/>
  <c r="CA150" i="43"/>
  <c r="CA155" i="43"/>
  <c r="AN148" i="43"/>
  <c r="CU42" i="43"/>
  <c r="AN8" i="43"/>
  <c r="AN24" i="43"/>
  <c r="AN40" i="43"/>
  <c r="AN56" i="43"/>
  <c r="AN72" i="43"/>
  <c r="CA26" i="43"/>
  <c r="CA58" i="43"/>
  <c r="CA122" i="43"/>
  <c r="CU145" i="43"/>
  <c r="AN88" i="43"/>
  <c r="AN104" i="43"/>
  <c r="AN120" i="43"/>
  <c r="AN136" i="43"/>
  <c r="AN57" i="43"/>
  <c r="AN107" i="43"/>
  <c r="AN121" i="43"/>
  <c r="AN137" i="43"/>
  <c r="AN150" i="43"/>
  <c r="AN25" i="43"/>
  <c r="AN41" i="43"/>
  <c r="AN73" i="43"/>
  <c r="AN89" i="43"/>
  <c r="AN105" i="43"/>
  <c r="AN123" i="43"/>
  <c r="AN139" i="43"/>
  <c r="CU17" i="43"/>
  <c r="CU33" i="43"/>
  <c r="CU49" i="43"/>
  <c r="CU65" i="43"/>
  <c r="CU81" i="43"/>
  <c r="CU97" i="43"/>
  <c r="CU113" i="43"/>
  <c r="CU129" i="43"/>
  <c r="CA148" i="43"/>
  <c r="AN156" i="43"/>
  <c r="AN11" i="43"/>
  <c r="AN27" i="43"/>
  <c r="AN43" i="43"/>
  <c r="AN59" i="43"/>
  <c r="AN75" i="43"/>
  <c r="AN91" i="43"/>
  <c r="AN103" i="43"/>
  <c r="AN119" i="43"/>
  <c r="AN135" i="43"/>
  <c r="AN149" i="43"/>
  <c r="CU74" i="43"/>
  <c r="CU106" i="43"/>
  <c r="CU122" i="43"/>
  <c r="CA33" i="43"/>
  <c r="CA65" i="43"/>
  <c r="CA81" i="43"/>
  <c r="CA97" i="43"/>
  <c r="CA113" i="43"/>
  <c r="CA129" i="43"/>
  <c r="CA145" i="43"/>
  <c r="AN87" i="43"/>
  <c r="AN71" i="43"/>
  <c r="AN55" i="43"/>
  <c r="AN39" i="43"/>
  <c r="AN23" i="43"/>
  <c r="AN7" i="43"/>
  <c r="CU138" i="43"/>
  <c r="CA74" i="43"/>
  <c r="CA90" i="43"/>
  <c r="CA106" i="43"/>
  <c r="CA138" i="43"/>
  <c r="AN9" i="43"/>
  <c r="CU26" i="43"/>
  <c r="CU58" i="43"/>
  <c r="CU90" i="43"/>
  <c r="CA49" i="43"/>
  <c r="CA10" i="43"/>
  <c r="CA42" i="43"/>
  <c r="CA17" i="43"/>
  <c r="CU10" i="43"/>
  <c r="DO13" i="43"/>
  <c r="AN323" i="42"/>
  <c r="AN332" i="42" s="1"/>
  <c r="AN341" i="42" s="1"/>
  <c r="AN350" i="42" s="1"/>
  <c r="AN359" i="42" s="1"/>
  <c r="AN172" i="43" l="1"/>
  <c r="R73" i="43"/>
  <c r="R137" i="43"/>
  <c r="R136" i="43"/>
  <c r="R72" i="43"/>
  <c r="R8" i="43"/>
  <c r="AN183" i="43"/>
  <c r="R41" i="43"/>
  <c r="R121" i="43"/>
  <c r="R120" i="43"/>
  <c r="R56" i="43"/>
  <c r="R105" i="43"/>
  <c r="R25" i="43"/>
  <c r="R104" i="43"/>
  <c r="R40" i="43"/>
  <c r="AN184" i="43"/>
  <c r="R9" i="43"/>
  <c r="R89" i="43"/>
  <c r="R57" i="43"/>
  <c r="R88" i="43"/>
  <c r="R24" i="43"/>
  <c r="R123" i="43"/>
  <c r="R91" i="43"/>
  <c r="R27" i="43"/>
  <c r="R75" i="43"/>
  <c r="R107" i="43"/>
  <c r="R139" i="43"/>
  <c r="R11" i="43"/>
  <c r="R59" i="43"/>
  <c r="R43" i="43"/>
  <c r="AN193" i="43"/>
  <c r="AN182" i="43"/>
  <c r="AN171" i="43"/>
  <c r="AN191" i="43"/>
  <c r="AN174" i="43"/>
  <c r="AN181" i="43"/>
  <c r="R55" i="43"/>
  <c r="AN180" i="43"/>
  <c r="AN173" i="43"/>
  <c r="AN189" i="43"/>
  <c r="AN192" i="43"/>
  <c r="AN175" i="43"/>
  <c r="AN190" i="43"/>
  <c r="R7" i="43"/>
  <c r="R71" i="43"/>
  <c r="CU154" i="43"/>
  <c r="CU161" i="43"/>
  <c r="R23" i="43"/>
  <c r="R87" i="43"/>
  <c r="R135" i="43"/>
  <c r="R39" i="43"/>
  <c r="R119" i="43"/>
  <c r="R103" i="43"/>
  <c r="AN155" i="43"/>
  <c r="BI307" i="42"/>
  <c r="AN222" i="42"/>
  <c r="AN130" i="42"/>
  <c r="BI303" i="42"/>
  <c r="BI311" i="42"/>
  <c r="BI315" i="42"/>
  <c r="BI319" i="42"/>
  <c r="BI323" i="42"/>
  <c r="AN152" i="43"/>
  <c r="BI306" i="42"/>
  <c r="BI310" i="42"/>
  <c r="BI314" i="42"/>
  <c r="BI318" i="42"/>
  <c r="BI322" i="42"/>
  <c r="CD318" i="42"/>
  <c r="BI305" i="42"/>
  <c r="BI309" i="42"/>
  <c r="BI313" i="42"/>
  <c r="BI317" i="42"/>
  <c r="BI321" i="42"/>
  <c r="BI308" i="42"/>
  <c r="BI312" i="42"/>
  <c r="BI316" i="42"/>
  <c r="BI320" i="42"/>
  <c r="AN308" i="42"/>
  <c r="AN176" i="42"/>
  <c r="AN268" i="42"/>
  <c r="CW17" i="42"/>
  <c r="AN199" i="42"/>
  <c r="AN84" i="42"/>
  <c r="AN303" i="42"/>
  <c r="AN153" i="43"/>
  <c r="AN245" i="42"/>
  <c r="AN309" i="42"/>
  <c r="AN107" i="42"/>
  <c r="AN291" i="42"/>
  <c r="AN310" i="42"/>
  <c r="BI304" i="42"/>
  <c r="AN307" i="42"/>
  <c r="AN312" i="42"/>
  <c r="AN306" i="42"/>
  <c r="AN311" i="42"/>
  <c r="CD304" i="42"/>
  <c r="CD308" i="42"/>
  <c r="CD312" i="42"/>
  <c r="CD316" i="42"/>
  <c r="CD320" i="42"/>
  <c r="AN305" i="42"/>
  <c r="AN304" i="42"/>
  <c r="AN153" i="42"/>
  <c r="CD310" i="42"/>
  <c r="CD314" i="42"/>
  <c r="CD322" i="42"/>
  <c r="CA161" i="43"/>
  <c r="AN151" i="43"/>
  <c r="CA154" i="43"/>
  <c r="AN15" i="42"/>
  <c r="AN38" i="42"/>
  <c r="AN61" i="42"/>
  <c r="CD306" i="42"/>
  <c r="CD321" i="42"/>
  <c r="CD317" i="42"/>
  <c r="CD313" i="42"/>
  <c r="CD309" i="42"/>
  <c r="CD305" i="42"/>
  <c r="CD323" i="42"/>
  <c r="CD319" i="42"/>
  <c r="CD315" i="42"/>
  <c r="CD311" i="42"/>
  <c r="CD307" i="42"/>
  <c r="CD303" i="42"/>
  <c r="K36" i="53"/>
  <c r="J36" i="53"/>
  <c r="I36" i="53"/>
  <c r="H36" i="53"/>
  <c r="G36" i="53"/>
  <c r="F36" i="53"/>
  <c r="E36" i="53"/>
  <c r="D36" i="53"/>
  <c r="C36" i="53"/>
  <c r="L35" i="53"/>
  <c r="L34" i="53"/>
  <c r="L33" i="53"/>
  <c r="L32" i="53"/>
  <c r="L31" i="53"/>
  <c r="L30" i="53"/>
  <c r="L29" i="53"/>
  <c r="L28" i="53"/>
  <c r="L27" i="53"/>
  <c r="O43" i="47"/>
  <c r="N43" i="47"/>
  <c r="M43" i="47"/>
  <c r="L43" i="47"/>
  <c r="K43" i="47"/>
  <c r="J43" i="47"/>
  <c r="I43" i="47"/>
  <c r="H43" i="47"/>
  <c r="G43" i="47"/>
  <c r="F43" i="47"/>
  <c r="E43" i="47"/>
  <c r="D43" i="47"/>
  <c r="C43" i="47"/>
  <c r="P42" i="47"/>
  <c r="P41" i="47"/>
  <c r="P40" i="47"/>
  <c r="P39" i="47"/>
  <c r="P36" i="47"/>
  <c r="P35" i="47"/>
  <c r="P34" i="47"/>
  <c r="P33" i="47"/>
  <c r="P32" i="47"/>
  <c r="R152" i="43" l="1"/>
  <c r="R153" i="43"/>
  <c r="AN202" i="43"/>
  <c r="AN199" i="43"/>
  <c r="AN201" i="43"/>
  <c r="AN328" i="42"/>
  <c r="R37" i="42"/>
  <c r="R152" i="42"/>
  <c r="R83" i="42"/>
  <c r="R175" i="42"/>
  <c r="R221" i="42"/>
  <c r="R14" i="42"/>
  <c r="R244" i="42"/>
  <c r="R198" i="42"/>
  <c r="R290" i="42"/>
  <c r="R60" i="42"/>
  <c r="R106" i="42"/>
  <c r="R267" i="42"/>
  <c r="R129" i="42"/>
  <c r="R155" i="43"/>
  <c r="AN200" i="43"/>
  <c r="AN324" i="42"/>
  <c r="AN176" i="43"/>
  <c r="AN194" i="43"/>
  <c r="AN334" i="42"/>
  <c r="AN344" i="42"/>
  <c r="AN185" i="43"/>
  <c r="AN198" i="43"/>
  <c r="AN356" i="42"/>
  <c r="AN327" i="42"/>
  <c r="AN347" i="42"/>
  <c r="AN353" i="42"/>
  <c r="AN345" i="42"/>
  <c r="AN355" i="42"/>
  <c r="AN336" i="42"/>
  <c r="AN346" i="42"/>
  <c r="AN325" i="42"/>
  <c r="AN329" i="42"/>
  <c r="AN337" i="42"/>
  <c r="AN338" i="42"/>
  <c r="AN352" i="42"/>
  <c r="AN343" i="42"/>
  <c r="AN326" i="42"/>
  <c r="AN354" i="42"/>
  <c r="AN335" i="42"/>
  <c r="AN333" i="42"/>
  <c r="AN351" i="42"/>
  <c r="AN342" i="42"/>
  <c r="R151" i="43"/>
  <c r="L36" i="53"/>
  <c r="P43" i="47"/>
  <c r="AN314" i="42"/>
  <c r="R313" i="42" l="1"/>
  <c r="AN203" i="43"/>
  <c r="AN365" i="42"/>
  <c r="AN361" i="42"/>
  <c r="AN362" i="42"/>
  <c r="AN360" i="42"/>
  <c r="AN364" i="42"/>
  <c r="AN363" i="42"/>
  <c r="M85" i="43"/>
  <c r="M52" i="43"/>
  <c r="M4" i="43"/>
  <c r="AI154" i="43" l="1"/>
  <c r="AI193" i="43" l="1"/>
  <c r="AI192" i="43"/>
  <c r="AI184" i="43"/>
  <c r="AI183" i="43"/>
  <c r="AI175" i="43"/>
  <c r="AI174" i="43"/>
  <c r="AI194" i="43"/>
  <c r="AI191" i="43"/>
  <c r="AI190" i="43"/>
  <c r="AI189" i="43"/>
  <c r="AI185" i="43"/>
  <c r="AI182" i="43"/>
  <c r="AI181" i="43"/>
  <c r="AI180" i="43"/>
  <c r="AI176" i="43"/>
  <c r="AI173" i="43"/>
  <c r="AI172" i="43"/>
  <c r="AI171" i="43"/>
  <c r="AI200" i="43" l="1"/>
  <c r="AI203" i="43"/>
  <c r="AI198" i="43"/>
  <c r="AI201" i="43"/>
  <c r="AI199" i="43"/>
  <c r="AI202" i="43"/>
  <c r="BZ160" i="43" l="1"/>
  <c r="BZ159" i="43"/>
  <c r="BZ158" i="43"/>
  <c r="BZ157" i="43"/>
  <c r="BZ156" i="43"/>
  <c r="BZ155" i="43"/>
  <c r="BZ153" i="43"/>
  <c r="BZ152" i="43"/>
  <c r="BZ151" i="43"/>
  <c r="BZ150" i="43"/>
  <c r="BZ149" i="43"/>
  <c r="BZ148" i="43"/>
  <c r="AL9" i="43" l="1"/>
  <c r="AL24" i="43"/>
  <c r="AL25" i="43"/>
  <c r="AL40" i="43"/>
  <c r="AL41" i="43"/>
  <c r="AL56" i="43"/>
  <c r="AL72" i="43"/>
  <c r="AL73" i="43"/>
  <c r="AM88" i="43"/>
  <c r="AL8" i="43"/>
  <c r="AL103" i="43"/>
  <c r="AM89" i="43"/>
  <c r="AM104" i="43"/>
  <c r="AM105" i="43"/>
  <c r="AM120" i="43"/>
  <c r="BW159" i="43"/>
  <c r="CQ159" i="43"/>
  <c r="BW152" i="43"/>
  <c r="CQ152" i="43"/>
  <c r="BW158" i="43"/>
  <c r="BW153" i="43"/>
  <c r="BW160" i="43"/>
  <c r="BW151" i="43"/>
  <c r="CQ151" i="43"/>
  <c r="N38" i="43"/>
  <c r="CQ155" i="43"/>
  <c r="CQ150" i="43"/>
  <c r="CQ149" i="43"/>
  <c r="N22" i="43"/>
  <c r="N70" i="43"/>
  <c r="N102" i="43"/>
  <c r="BW157" i="43"/>
  <c r="CQ157" i="43"/>
  <c r="CQ148" i="43"/>
  <c r="BW155" i="43"/>
  <c r="N54" i="43"/>
  <c r="N86" i="43"/>
  <c r="BW156" i="43"/>
  <c r="AM121" i="43"/>
  <c r="N118" i="43"/>
  <c r="J18" i="53" s="1"/>
  <c r="J41" i="53" s="1"/>
  <c r="AM136" i="43"/>
  <c r="AM137" i="43"/>
  <c r="AL57" i="43"/>
  <c r="N134" i="43"/>
  <c r="AM8" i="43"/>
  <c r="AM24" i="43"/>
  <c r="AM40" i="43"/>
  <c r="AM41" i="43"/>
  <c r="AM56" i="43"/>
  <c r="AM57" i="43"/>
  <c r="AM72" i="43"/>
  <c r="N21" i="43"/>
  <c r="N37" i="43"/>
  <c r="N53" i="43"/>
  <c r="N69" i="43"/>
  <c r="N85" i="43"/>
  <c r="N101" i="43"/>
  <c r="N117" i="43"/>
  <c r="N133" i="43"/>
  <c r="AM9" i="43"/>
  <c r="AM25" i="43"/>
  <c r="AM73" i="43"/>
  <c r="AL135" i="43"/>
  <c r="AL139" i="43"/>
  <c r="BW149" i="43"/>
  <c r="N5" i="43"/>
  <c r="AL71" i="43"/>
  <c r="AL75" i="43"/>
  <c r="AM87" i="43"/>
  <c r="AM91" i="43"/>
  <c r="AM103" i="43"/>
  <c r="AM107" i="43"/>
  <c r="BW148" i="43"/>
  <c r="N4" i="43"/>
  <c r="N36" i="43"/>
  <c r="N84" i="43"/>
  <c r="N132" i="43"/>
  <c r="K16" i="53" s="1"/>
  <c r="K39" i="53" s="1"/>
  <c r="DK13" i="43"/>
  <c r="BW150" i="43"/>
  <c r="N6" i="43"/>
  <c r="AL87" i="43"/>
  <c r="AL91" i="43"/>
  <c r="AL107" i="43"/>
  <c r="AL119" i="43"/>
  <c r="AL123" i="43"/>
  <c r="AL7" i="43"/>
  <c r="AL11" i="43"/>
  <c r="AL23" i="43"/>
  <c r="AL27" i="43"/>
  <c r="AL39" i="43"/>
  <c r="AL43" i="43"/>
  <c r="AL55" i="43"/>
  <c r="AL59" i="43"/>
  <c r="AM119" i="43"/>
  <c r="AM123" i="43"/>
  <c r="AM135" i="43"/>
  <c r="AM139" i="43"/>
  <c r="N20" i="43"/>
  <c r="N52" i="43"/>
  <c r="N68" i="43"/>
  <c r="N100" i="43"/>
  <c r="I16" i="53" s="1"/>
  <c r="I39" i="53" s="1"/>
  <c r="N116" i="43"/>
  <c r="J16" i="53" s="1"/>
  <c r="J39" i="53" s="1"/>
  <c r="AM7" i="43"/>
  <c r="AM11" i="43"/>
  <c r="AM23" i="43"/>
  <c r="AM27" i="43"/>
  <c r="AM39" i="43"/>
  <c r="AM43" i="43"/>
  <c r="AM55" i="43"/>
  <c r="AM59" i="43"/>
  <c r="AM71" i="43"/>
  <c r="AM75" i="43"/>
  <c r="AL88" i="43"/>
  <c r="AL89" i="43"/>
  <c r="AL104" i="43"/>
  <c r="AL105" i="43"/>
  <c r="AL120" i="43"/>
  <c r="AL121" i="43"/>
  <c r="AL136" i="43"/>
  <c r="AL137" i="43"/>
  <c r="BC151" i="43"/>
  <c r="BC155" i="43"/>
  <c r="BC154" i="43"/>
  <c r="BC150" i="43"/>
  <c r="CQ160" i="43"/>
  <c r="CQ156" i="43"/>
  <c r="BC153" i="43"/>
  <c r="BC149" i="43"/>
  <c r="BC152" i="43"/>
  <c r="BC148" i="43"/>
  <c r="CQ158" i="43"/>
  <c r="CQ153" i="43"/>
  <c r="P105" i="43" l="1"/>
  <c r="P120" i="43"/>
  <c r="P88" i="43"/>
  <c r="Q25" i="43"/>
  <c r="Q56" i="43"/>
  <c r="Q8" i="43"/>
  <c r="Q136" i="43"/>
  <c r="Q104" i="43"/>
  <c r="Q88" i="43"/>
  <c r="P41" i="43"/>
  <c r="P9" i="43"/>
  <c r="Q9" i="43"/>
  <c r="Q41" i="43"/>
  <c r="Q89" i="43"/>
  <c r="P73" i="43"/>
  <c r="P40" i="43"/>
  <c r="P137" i="43"/>
  <c r="P136" i="43"/>
  <c r="P104" i="43"/>
  <c r="Q72" i="43"/>
  <c r="Q40" i="43"/>
  <c r="P57" i="43"/>
  <c r="Q121" i="43"/>
  <c r="Q120" i="43"/>
  <c r="J9" i="71" s="1"/>
  <c r="P72" i="43"/>
  <c r="P25" i="43"/>
  <c r="P121" i="43"/>
  <c r="P89" i="43"/>
  <c r="Q73" i="43"/>
  <c r="Q57" i="43"/>
  <c r="Q24" i="43"/>
  <c r="Q137" i="43"/>
  <c r="Q105" i="43"/>
  <c r="P8" i="43"/>
  <c r="P56" i="43"/>
  <c r="P24" i="43"/>
  <c r="Q75" i="43"/>
  <c r="Q43" i="43"/>
  <c r="Q11" i="43"/>
  <c r="Q107" i="43"/>
  <c r="P75" i="43"/>
  <c r="P139" i="43"/>
  <c r="Q123" i="43"/>
  <c r="P11" i="43"/>
  <c r="Q59" i="43"/>
  <c r="Q27" i="43"/>
  <c r="P91" i="43"/>
  <c r="Q91" i="43"/>
  <c r="P43" i="43"/>
  <c r="P107" i="43"/>
  <c r="Q139" i="43"/>
  <c r="P59" i="43"/>
  <c r="P27" i="43"/>
  <c r="P123" i="43"/>
  <c r="I17" i="53"/>
  <c r="I40" i="53" s="1"/>
  <c r="I66" i="53" s="1"/>
  <c r="F16" i="71"/>
  <c r="D16" i="71"/>
  <c r="C16" i="71"/>
  <c r="G16" i="71"/>
  <c r="E16" i="71"/>
  <c r="E17" i="53"/>
  <c r="E40" i="53" s="1"/>
  <c r="G17" i="53"/>
  <c r="G40" i="53" s="1"/>
  <c r="G66" i="53" s="1"/>
  <c r="J17" i="53"/>
  <c r="J40" i="53" s="1"/>
  <c r="J66" i="53" s="1"/>
  <c r="F17" i="53"/>
  <c r="F40" i="53" s="1"/>
  <c r="F66" i="53" s="1"/>
  <c r="H16" i="53"/>
  <c r="H39" i="53" s="1"/>
  <c r="H65" i="53" s="1"/>
  <c r="H18" i="53"/>
  <c r="H41" i="53" s="1"/>
  <c r="H67" i="53" s="1"/>
  <c r="J65" i="53"/>
  <c r="C18" i="53"/>
  <c r="K65" i="53"/>
  <c r="I18" i="53"/>
  <c r="I41" i="53" s="1"/>
  <c r="I65" i="53"/>
  <c r="H17" i="53"/>
  <c r="H40" i="53" s="1"/>
  <c r="D17" i="53"/>
  <c r="D40" i="53" s="1"/>
  <c r="K18" i="53"/>
  <c r="K41" i="53" s="1"/>
  <c r="G18" i="53"/>
  <c r="G41" i="53" s="1"/>
  <c r="E18" i="53"/>
  <c r="E41" i="53" s="1"/>
  <c r="D16" i="53"/>
  <c r="D39" i="53" s="1"/>
  <c r="G16" i="53"/>
  <c r="G39" i="53" s="1"/>
  <c r="E16" i="53"/>
  <c r="E39" i="53" s="1"/>
  <c r="K17" i="53"/>
  <c r="K40" i="53" s="1"/>
  <c r="J67" i="53"/>
  <c r="F18" i="53"/>
  <c r="F41" i="53" s="1"/>
  <c r="D18" i="53"/>
  <c r="D41" i="53" s="1"/>
  <c r="F16" i="53"/>
  <c r="F39" i="53" s="1"/>
  <c r="AJ175" i="43"/>
  <c r="AL153" i="43"/>
  <c r="N135" i="43"/>
  <c r="AJ174" i="43"/>
  <c r="AJ155" i="43"/>
  <c r="AJ184" i="43"/>
  <c r="BW154" i="43"/>
  <c r="N87" i="43"/>
  <c r="N119" i="43"/>
  <c r="N7" i="43"/>
  <c r="N71" i="43"/>
  <c r="N23" i="43"/>
  <c r="AJ183" i="43"/>
  <c r="N39" i="43"/>
  <c r="BW161" i="43"/>
  <c r="AJ193" i="43"/>
  <c r="N103" i="43"/>
  <c r="N55" i="43"/>
  <c r="AJ192" i="43"/>
  <c r="CQ154" i="43"/>
  <c r="CQ161" i="43"/>
  <c r="J10" i="71" l="1"/>
  <c r="E10" i="71"/>
  <c r="D9" i="71"/>
  <c r="K10" i="71"/>
  <c r="G9" i="71"/>
  <c r="E9" i="71"/>
  <c r="I9" i="71"/>
  <c r="C9" i="71"/>
  <c r="F10" i="71"/>
  <c r="G10" i="71"/>
  <c r="K9" i="71"/>
  <c r="E12" i="71"/>
  <c r="P153" i="43"/>
  <c r="D10" i="71"/>
  <c r="F9" i="71"/>
  <c r="Q153" i="43"/>
  <c r="H10" i="71"/>
  <c r="I10" i="71"/>
  <c r="Q152" i="43"/>
  <c r="P152" i="43"/>
  <c r="C12" i="71"/>
  <c r="K12" i="71"/>
  <c r="C10" i="71"/>
  <c r="D12" i="71"/>
  <c r="G12" i="71"/>
  <c r="H9" i="71"/>
  <c r="F12" i="71"/>
  <c r="P155" i="43"/>
  <c r="I12" i="71"/>
  <c r="J12" i="71"/>
  <c r="Q155" i="43"/>
  <c r="H12" i="71"/>
  <c r="C39" i="71"/>
  <c r="M6" i="53"/>
  <c r="I67" i="53"/>
  <c r="F65" i="53"/>
  <c r="E65" i="53"/>
  <c r="D65" i="53"/>
  <c r="H66" i="53"/>
  <c r="E66" i="53"/>
  <c r="C16" i="53"/>
  <c r="M5" i="53"/>
  <c r="D66" i="53"/>
  <c r="L7" i="53"/>
  <c r="D67" i="53"/>
  <c r="G65" i="53"/>
  <c r="L5" i="53"/>
  <c r="M7" i="53"/>
  <c r="K66" i="53"/>
  <c r="G67" i="53"/>
  <c r="C17" i="53"/>
  <c r="L6" i="53"/>
  <c r="F67" i="53"/>
  <c r="E67" i="53"/>
  <c r="K67" i="53"/>
  <c r="M18" i="53"/>
  <c r="L18" i="53"/>
  <c r="C41" i="53"/>
  <c r="AJ202" i="43"/>
  <c r="AJ201" i="43"/>
  <c r="C40" i="53" l="1"/>
  <c r="M17" i="53"/>
  <c r="L17" i="53"/>
  <c r="C39" i="53"/>
  <c r="L16" i="53"/>
  <c r="M16" i="53"/>
  <c r="M41" i="53"/>
  <c r="L41" i="53"/>
  <c r="C67" i="53"/>
  <c r="L67" i="53" l="1"/>
  <c r="M39" i="53"/>
  <c r="L39" i="53"/>
  <c r="C65" i="53"/>
  <c r="L40" i="53"/>
  <c r="C66" i="53"/>
  <c r="M40" i="53"/>
  <c r="N50" i="42"/>
  <c r="N73" i="42"/>
  <c r="N32" i="42"/>
  <c r="N28" i="42"/>
  <c r="N257" i="42"/>
  <c r="N239" i="42"/>
  <c r="N235" i="42"/>
  <c r="N217" i="42"/>
  <c r="N213" i="42"/>
  <c r="N165" i="42"/>
  <c r="N147" i="42"/>
  <c r="N143" i="42"/>
  <c r="N125" i="42"/>
  <c r="N10" i="42"/>
  <c r="N121" i="42"/>
  <c r="N55" i="42"/>
  <c r="N51" i="42"/>
  <c r="N33" i="42"/>
  <c r="N29" i="42"/>
  <c r="N6" i="42"/>
  <c r="N280" i="42"/>
  <c r="N262" i="42"/>
  <c r="N258" i="42"/>
  <c r="N240" i="42"/>
  <c r="N236" i="42"/>
  <c r="N188" i="42"/>
  <c r="N170" i="42"/>
  <c r="N166" i="42"/>
  <c r="N148" i="42"/>
  <c r="N144" i="42"/>
  <c r="N8" i="42"/>
  <c r="N286" i="42"/>
  <c r="N282" i="42"/>
  <c r="N261" i="42"/>
  <c r="N234" i="42"/>
  <c r="N216" i="42"/>
  <c r="N212" i="42"/>
  <c r="N194" i="42"/>
  <c r="N190" i="42"/>
  <c r="N169" i="42"/>
  <c r="N142" i="42"/>
  <c r="N124" i="42"/>
  <c r="N120" i="42"/>
  <c r="N102" i="42"/>
  <c r="N98" i="42"/>
  <c r="N77" i="42"/>
  <c r="N215" i="42"/>
  <c r="N123" i="42"/>
  <c r="N284" i="42"/>
  <c r="N192" i="42"/>
  <c r="N100" i="42"/>
  <c r="N285" i="42"/>
  <c r="N281" i="42"/>
  <c r="N263" i="42"/>
  <c r="N259" i="42"/>
  <c r="N238" i="42"/>
  <c r="N211" i="42"/>
  <c r="N193" i="42"/>
  <c r="N189" i="42"/>
  <c r="N171" i="42"/>
  <c r="N167" i="42"/>
  <c r="N146" i="42"/>
  <c r="N119" i="42"/>
  <c r="N101" i="42"/>
  <c r="N97" i="42"/>
  <c r="N79" i="42"/>
  <c r="N75" i="42"/>
  <c r="N54" i="42"/>
  <c r="N27" i="42"/>
  <c r="N9" i="42"/>
  <c r="N5" i="42"/>
  <c r="N96" i="42"/>
  <c r="N78" i="42"/>
  <c r="N74" i="42"/>
  <c r="N56" i="42"/>
  <c r="N52" i="42"/>
  <c r="N31" i="42"/>
  <c r="N4" i="42"/>
  <c r="BE322" i="42"/>
  <c r="BE314" i="42"/>
  <c r="BE306" i="42"/>
  <c r="BE321" i="42"/>
  <c r="BE313" i="42"/>
  <c r="BE309" i="42"/>
  <c r="BE320" i="42"/>
  <c r="BE316" i="42"/>
  <c r="BE308" i="42"/>
  <c r="BE323" i="42"/>
  <c r="BE315" i="42"/>
  <c r="BE307" i="42"/>
  <c r="BE318" i="42"/>
  <c r="BE310" i="42"/>
  <c r="BE317" i="42"/>
  <c r="BE305" i="42"/>
  <c r="BE312" i="42"/>
  <c r="BE304" i="42"/>
  <c r="BE319" i="42"/>
  <c r="BE311" i="42"/>
  <c r="BE303" i="42"/>
  <c r="L66" i="53" l="1"/>
  <c r="L65" i="53"/>
  <c r="D25" i="47"/>
  <c r="D52" i="47" s="1"/>
  <c r="F19" i="47"/>
  <c r="F46" i="47" s="1"/>
  <c r="G23" i="47"/>
  <c r="G50" i="47" s="1"/>
  <c r="M19" i="70" l="1"/>
  <c r="O20" i="70"/>
  <c r="I19" i="70"/>
  <c r="E19" i="70"/>
  <c r="N19" i="70"/>
  <c r="J19" i="70"/>
  <c r="D21" i="70"/>
  <c r="C24" i="70"/>
  <c r="N25" i="47"/>
  <c r="N52" i="47" s="1"/>
  <c r="D24" i="70"/>
  <c r="C21" i="70"/>
  <c r="O19" i="70"/>
  <c r="D19" i="70"/>
  <c r="D46" i="70" s="1"/>
  <c r="E24" i="70"/>
  <c r="C23" i="70"/>
  <c r="G19" i="70"/>
  <c r="E25" i="70"/>
  <c r="D23" i="70"/>
  <c r="L19" i="70"/>
  <c r="F19" i="70"/>
  <c r="E23" i="70"/>
  <c r="K19" i="70"/>
  <c r="E21" i="70"/>
  <c r="D20" i="70"/>
  <c r="H19" i="70"/>
  <c r="E20" i="70"/>
  <c r="D25" i="70"/>
  <c r="O24" i="47"/>
  <c r="O51" i="47" s="1"/>
  <c r="O80" i="47" s="1"/>
  <c r="M19" i="47"/>
  <c r="M46" i="47" s="1"/>
  <c r="M75" i="47" s="1"/>
  <c r="D20" i="47"/>
  <c r="D47" i="47" s="1"/>
  <c r="F21" i="47"/>
  <c r="F48" i="47" s="1"/>
  <c r="I25" i="47"/>
  <c r="I52" i="47" s="1"/>
  <c r="I81" i="47" s="1"/>
  <c r="L20" i="47"/>
  <c r="L47" i="47" s="1"/>
  <c r="E23" i="47"/>
  <c r="E50" i="47" s="1"/>
  <c r="I19" i="47"/>
  <c r="I46" i="47" s="1"/>
  <c r="O20" i="47"/>
  <c r="O47" i="47" s="1"/>
  <c r="O76" i="47" s="1"/>
  <c r="N23" i="47"/>
  <c r="N50" i="47" s="1"/>
  <c r="O19" i="47"/>
  <c r="O46" i="47" s="1"/>
  <c r="G20" i="47"/>
  <c r="G47" i="47" s="1"/>
  <c r="D21" i="47"/>
  <c r="D48" i="47" s="1"/>
  <c r="D77" i="47" s="1"/>
  <c r="I23" i="47"/>
  <c r="I50" i="47" s="1"/>
  <c r="F25" i="47"/>
  <c r="F52" i="47" s="1"/>
  <c r="C24" i="47"/>
  <c r="L24" i="47"/>
  <c r="L51" i="47" s="1"/>
  <c r="L80" i="47" s="1"/>
  <c r="H24" i="47"/>
  <c r="H51" i="47" s="1"/>
  <c r="D24" i="47"/>
  <c r="D51" i="47" s="1"/>
  <c r="K23" i="47"/>
  <c r="K50" i="47" s="1"/>
  <c r="J19" i="47"/>
  <c r="J46" i="47" s="1"/>
  <c r="M25" i="47"/>
  <c r="M52" i="47" s="1"/>
  <c r="L23" i="47"/>
  <c r="L50" i="47" s="1"/>
  <c r="K19" i="47"/>
  <c r="K46" i="47" s="1"/>
  <c r="H23" i="47"/>
  <c r="H50" i="47" s="1"/>
  <c r="H79" i="47" s="1"/>
  <c r="G19" i="47"/>
  <c r="G46" i="47" s="1"/>
  <c r="E25" i="47"/>
  <c r="E52" i="47" s="1"/>
  <c r="D23" i="47"/>
  <c r="D50" i="47" s="1"/>
  <c r="N24" i="47"/>
  <c r="N51" i="47" s="1"/>
  <c r="N80" i="47" s="1"/>
  <c r="M24" i="47"/>
  <c r="M51" i="47" s="1"/>
  <c r="L21" i="47"/>
  <c r="L48" i="47" s="1"/>
  <c r="K20" i="47"/>
  <c r="K47" i="47" s="1"/>
  <c r="I20" i="47"/>
  <c r="I47" i="47" s="1"/>
  <c r="D19" i="47"/>
  <c r="D46" i="47" s="1"/>
  <c r="H25" i="47"/>
  <c r="H52" i="47" s="1"/>
  <c r="E24" i="47"/>
  <c r="E51" i="47" s="1"/>
  <c r="C23" i="47"/>
  <c r="J20" i="47"/>
  <c r="J47" i="47" s="1"/>
  <c r="G21" i="47"/>
  <c r="G48" i="47" s="1"/>
  <c r="N19" i="47"/>
  <c r="N46" i="47" s="1"/>
  <c r="L25" i="47"/>
  <c r="L52" i="47" s="1"/>
  <c r="M21" i="47"/>
  <c r="M48" i="47" s="1"/>
  <c r="J24" i="47"/>
  <c r="J51" i="47" s="1"/>
  <c r="I21" i="47"/>
  <c r="I48" i="47" s="1"/>
  <c r="H20" i="47"/>
  <c r="H47" i="47" s="1"/>
  <c r="F24" i="47"/>
  <c r="F51" i="47" s="1"/>
  <c r="E21" i="47"/>
  <c r="E48" i="47" s="1"/>
  <c r="O25" i="47"/>
  <c r="O52" i="47" s="1"/>
  <c r="N20" i="47"/>
  <c r="N47" i="47" s="1"/>
  <c r="M23" i="47"/>
  <c r="M50" i="47" s="1"/>
  <c r="L19" i="47"/>
  <c r="L46" i="47" s="1"/>
  <c r="J25" i="47"/>
  <c r="J52" i="47" s="1"/>
  <c r="H21" i="47"/>
  <c r="H48" i="47" s="1"/>
  <c r="C20" i="47"/>
  <c r="G24" i="47"/>
  <c r="G51" i="47" s="1"/>
  <c r="K21" i="47"/>
  <c r="K48" i="47" s="1"/>
  <c r="F20" i="47"/>
  <c r="F47" i="47" s="1"/>
  <c r="O23" i="47"/>
  <c r="O50" i="47" s="1"/>
  <c r="K25" i="47"/>
  <c r="K52" i="47" s="1"/>
  <c r="J23" i="47"/>
  <c r="J50" i="47" s="1"/>
  <c r="G25" i="47"/>
  <c r="G52" i="47" s="1"/>
  <c r="F23" i="47"/>
  <c r="F50" i="47" s="1"/>
  <c r="C25" i="47"/>
  <c r="O21" i="47"/>
  <c r="O48" i="47" s="1"/>
  <c r="N21" i="47"/>
  <c r="N48" i="47" s="1"/>
  <c r="M20" i="47"/>
  <c r="M47" i="47" s="1"/>
  <c r="K24" i="47"/>
  <c r="K51" i="47" s="1"/>
  <c r="J21" i="47"/>
  <c r="J48" i="47" s="1"/>
  <c r="H19" i="47"/>
  <c r="H46" i="47" s="1"/>
  <c r="E20" i="47"/>
  <c r="E47" i="47" s="1"/>
  <c r="I24" i="47"/>
  <c r="I51" i="47" s="1"/>
  <c r="F75" i="47"/>
  <c r="J75" i="47"/>
  <c r="C19" i="47"/>
  <c r="D81" i="47"/>
  <c r="J80" i="47"/>
  <c r="L75" i="47"/>
  <c r="G80" i="47"/>
  <c r="C21" i="47"/>
  <c r="G79" i="47"/>
  <c r="E77" i="47"/>
  <c r="K81" i="47"/>
  <c r="E19" i="47"/>
  <c r="E46" i="47" s="1"/>
  <c r="AM15" i="42"/>
  <c r="Q14" i="42" l="1"/>
  <c r="P6" i="70"/>
  <c r="C19" i="70"/>
  <c r="C46" i="70" s="1"/>
  <c r="Q6" i="70"/>
  <c r="P10" i="70"/>
  <c r="Q10" i="70"/>
  <c r="Q12" i="70"/>
  <c r="C25" i="70"/>
  <c r="P12" i="70"/>
  <c r="Q8" i="70"/>
  <c r="P8" i="70"/>
  <c r="P7" i="70"/>
  <c r="Q7" i="70"/>
  <c r="C20" i="70"/>
  <c r="P11" i="70"/>
  <c r="Q11" i="70"/>
  <c r="J77" i="47"/>
  <c r="K77" i="47"/>
  <c r="I77" i="47"/>
  <c r="K75" i="47"/>
  <c r="F77" i="47"/>
  <c r="N81" i="47"/>
  <c r="E76" i="47"/>
  <c r="E80" i="47"/>
  <c r="I80" i="47"/>
  <c r="K80" i="47"/>
  <c r="G77" i="47"/>
  <c r="H81" i="47"/>
  <c r="L77" i="47"/>
  <c r="E81" i="47"/>
  <c r="L79" i="47"/>
  <c r="D80" i="47"/>
  <c r="F81" i="47"/>
  <c r="O75" i="47"/>
  <c r="E79" i="47"/>
  <c r="D76" i="47"/>
  <c r="O77" i="47"/>
  <c r="I75" i="47"/>
  <c r="M76" i="47"/>
  <c r="O79" i="47"/>
  <c r="M79" i="47"/>
  <c r="F80" i="47"/>
  <c r="M77" i="47"/>
  <c r="J76" i="47"/>
  <c r="D75" i="47"/>
  <c r="M80" i="47"/>
  <c r="G75" i="47"/>
  <c r="M81" i="47"/>
  <c r="H80" i="47"/>
  <c r="I79" i="47"/>
  <c r="N79" i="47"/>
  <c r="L76" i="47"/>
  <c r="J79" i="47"/>
  <c r="J81" i="47"/>
  <c r="O81" i="47"/>
  <c r="N75" i="47"/>
  <c r="D79" i="47"/>
  <c r="K79" i="47"/>
  <c r="G76" i="47"/>
  <c r="K76" i="47"/>
  <c r="F79" i="47"/>
  <c r="H75" i="47"/>
  <c r="N77" i="47"/>
  <c r="G81" i="47"/>
  <c r="F76" i="47"/>
  <c r="H77" i="47"/>
  <c r="N76" i="47"/>
  <c r="H76" i="47"/>
  <c r="L81" i="47"/>
  <c r="I76" i="47"/>
  <c r="Q10" i="47"/>
  <c r="P7" i="47"/>
  <c r="P11" i="47"/>
  <c r="Q8" i="47"/>
  <c r="Q12" i="47"/>
  <c r="Q6" i="47"/>
  <c r="P8" i="47"/>
  <c r="Q7" i="47"/>
  <c r="P10" i="47"/>
  <c r="Q11" i="47"/>
  <c r="P12" i="47"/>
  <c r="P6" i="47"/>
  <c r="E75" i="47"/>
  <c r="C47" i="47"/>
  <c r="P20" i="47"/>
  <c r="C51" i="47"/>
  <c r="P24" i="47"/>
  <c r="C50" i="47"/>
  <c r="P23" i="47"/>
  <c r="C48" i="47"/>
  <c r="P21" i="47"/>
  <c r="C52" i="47"/>
  <c r="P25" i="47"/>
  <c r="C46" i="47"/>
  <c r="P19" i="47"/>
  <c r="AM170" i="43"/>
  <c r="AM179" i="43" s="1"/>
  <c r="AM188" i="43" s="1"/>
  <c r="AM197" i="43" s="1"/>
  <c r="AL170" i="43"/>
  <c r="AM35" i="43"/>
  <c r="AM67" i="43" s="1"/>
  <c r="AM99" i="43" s="1"/>
  <c r="AM131" i="43" s="1"/>
  <c r="AM147" i="43" s="1"/>
  <c r="AM19" i="43"/>
  <c r="AM51" i="43" s="1"/>
  <c r="AM83" i="43" s="1"/>
  <c r="AM115" i="43" s="1"/>
  <c r="AL19" i="43"/>
  <c r="AM149" i="43"/>
  <c r="AM150" i="43"/>
  <c r="AM153" i="43"/>
  <c r="AM148" i="43"/>
  <c r="AM151" i="43"/>
  <c r="AM152" i="43"/>
  <c r="CV17" i="42"/>
  <c r="AM332" i="42"/>
  <c r="AM341" i="42" s="1"/>
  <c r="AM84" i="42"/>
  <c r="AM107" i="42"/>
  <c r="AM176" i="42"/>
  <c r="AM199" i="42"/>
  <c r="AM268" i="42"/>
  <c r="AM291" i="42"/>
  <c r="AM303" i="42"/>
  <c r="AM304" i="42"/>
  <c r="AM305" i="42"/>
  <c r="AM306" i="42"/>
  <c r="AM307" i="42"/>
  <c r="AM308" i="42"/>
  <c r="AM309" i="42"/>
  <c r="AM310" i="42"/>
  <c r="AM311" i="42"/>
  <c r="AM312" i="42"/>
  <c r="AM313" i="42"/>
  <c r="S17" i="61"/>
  <c r="L7" i="61" s="1"/>
  <c r="R17" i="61"/>
  <c r="Q17" i="61"/>
  <c r="P17" i="61"/>
  <c r="O17" i="61"/>
  <c r="N17" i="61"/>
  <c r="Q290" i="42" l="1"/>
  <c r="Q106" i="42"/>
  <c r="Q83" i="42"/>
  <c r="Q267" i="42"/>
  <c r="Q198" i="42"/>
  <c r="Q175" i="42"/>
  <c r="C75" i="47"/>
  <c r="P48" i="47"/>
  <c r="C77" i="47"/>
  <c r="C80" i="47"/>
  <c r="P51" i="47"/>
  <c r="C81" i="47"/>
  <c r="P52" i="47"/>
  <c r="P50" i="47"/>
  <c r="C79" i="47"/>
  <c r="C76" i="47"/>
  <c r="P47" i="47"/>
  <c r="P46" i="47"/>
  <c r="AM350" i="42"/>
  <c r="AM359" i="42"/>
  <c r="AM314" i="42"/>
  <c r="AM130" i="42"/>
  <c r="AM38" i="42"/>
  <c r="AM245" i="42"/>
  <c r="AM153" i="42"/>
  <c r="AM61" i="42"/>
  <c r="AM222" i="42"/>
  <c r="D30" i="61"/>
  <c r="D36" i="61"/>
  <c r="D14" i="61"/>
  <c r="Q129" i="42" l="1"/>
  <c r="Q313" i="42"/>
  <c r="Q152" i="42"/>
  <c r="Q244" i="42"/>
  <c r="Q60" i="42"/>
  <c r="Q221" i="42"/>
  <c r="Q37" i="42"/>
  <c r="P77" i="47"/>
  <c r="P75" i="47"/>
  <c r="P81" i="47"/>
  <c r="P80" i="47"/>
  <c r="P76" i="47"/>
  <c r="P79" i="47"/>
  <c r="D38" i="61"/>
  <c r="E8" i="61" s="1"/>
  <c r="E34" i="61" l="1"/>
  <c r="E13" i="61"/>
  <c r="E11" i="61"/>
  <c r="E9" i="61"/>
  <c r="E14" i="61" s="1"/>
  <c r="E10" i="61"/>
  <c r="E26" i="61"/>
  <c r="E17" i="61"/>
  <c r="E18" i="61"/>
  <c r="E22" i="61"/>
  <c r="E23" i="61"/>
  <c r="E19" i="61"/>
  <c r="E28" i="61"/>
  <c r="E27" i="61"/>
  <c r="E29" i="61"/>
  <c r="E25" i="61"/>
  <c r="E21" i="61"/>
  <c r="E12" i="61"/>
  <c r="E33" i="61"/>
  <c r="E35" i="61"/>
  <c r="E20" i="61"/>
  <c r="E24" i="61"/>
  <c r="E30" i="61" l="1"/>
  <c r="E36" i="61"/>
  <c r="E38" i="61" s="1"/>
  <c r="AL332" i="42" l="1"/>
  <c r="AL341" i="42" s="1"/>
  <c r="AL197" i="43"/>
  <c r="AL188" i="43"/>
  <c r="AL179" i="43"/>
  <c r="AL131" i="43"/>
  <c r="AL147" i="43" s="1"/>
  <c r="AL115" i="43"/>
  <c r="AL99" i="43"/>
  <c r="AL83" i="43"/>
  <c r="AL67" i="43"/>
  <c r="AL51" i="43"/>
  <c r="AL35" i="43"/>
  <c r="AL350" i="42" l="1"/>
  <c r="AL359" i="42"/>
  <c r="DN13" i="43" l="1"/>
  <c r="DM13" i="43"/>
  <c r="E22" i="70" l="1"/>
  <c r="E26" i="70"/>
  <c r="E27" i="70"/>
  <c r="D22" i="70"/>
  <c r="D26" i="70"/>
  <c r="D27" i="70"/>
  <c r="C22" i="70"/>
  <c r="C28" i="70" l="1"/>
  <c r="P14" i="70"/>
  <c r="C27" i="70"/>
  <c r="Q14" i="70"/>
  <c r="C26" i="70"/>
  <c r="Q13" i="70"/>
  <c r="P13" i="70"/>
  <c r="P9" i="70"/>
  <c r="Q9" i="70"/>
  <c r="AL149" i="43"/>
  <c r="AL148" i="43"/>
  <c r="AL150" i="43"/>
  <c r="AL154" i="43"/>
  <c r="BF148" i="43"/>
  <c r="BF149" i="43"/>
  <c r="BF150" i="43"/>
  <c r="BF151" i="43"/>
  <c r="BF152" i="43"/>
  <c r="BF153" i="43"/>
  <c r="BF154" i="43"/>
  <c r="BF155" i="43"/>
  <c r="BZ10" i="43"/>
  <c r="BZ17" i="43"/>
  <c r="BZ26" i="43"/>
  <c r="BZ33" i="43"/>
  <c r="BZ42" i="43"/>
  <c r="BZ49" i="43"/>
  <c r="BZ58" i="43"/>
  <c r="BZ65" i="43"/>
  <c r="BZ74" i="43"/>
  <c r="BZ81" i="43"/>
  <c r="BZ90" i="43"/>
  <c r="BZ97" i="43"/>
  <c r="BZ106" i="43"/>
  <c r="BZ113" i="43"/>
  <c r="BZ122" i="43"/>
  <c r="BZ129" i="43"/>
  <c r="BZ138" i="43"/>
  <c r="BZ145" i="43"/>
  <c r="AM189" i="43"/>
  <c r="AM190" i="43"/>
  <c r="AM191" i="43"/>
  <c r="CT10" i="43"/>
  <c r="CT17" i="43"/>
  <c r="CT26" i="43"/>
  <c r="CT33" i="43"/>
  <c r="CT42" i="43"/>
  <c r="CT49" i="43"/>
  <c r="CT58" i="43"/>
  <c r="CT65" i="43"/>
  <c r="CT74" i="43"/>
  <c r="CT81" i="43"/>
  <c r="CT90" i="43"/>
  <c r="CT97" i="43"/>
  <c r="CT106" i="43"/>
  <c r="CT113" i="43"/>
  <c r="CT122" i="43"/>
  <c r="CT129" i="43"/>
  <c r="CT138" i="43"/>
  <c r="CT145" i="43"/>
  <c r="AL15" i="42"/>
  <c r="AL38" i="42"/>
  <c r="AL61" i="42"/>
  <c r="AL84" i="42"/>
  <c r="AL107" i="42"/>
  <c r="AL130" i="42"/>
  <c r="AL153" i="42"/>
  <c r="AL176" i="42"/>
  <c r="AL199" i="42"/>
  <c r="AL222" i="42"/>
  <c r="AL245" i="42"/>
  <c r="AL268" i="42"/>
  <c r="AL291" i="42"/>
  <c r="AL303" i="42"/>
  <c r="AL304" i="42"/>
  <c r="AL305" i="42"/>
  <c r="AL306" i="42"/>
  <c r="AL307" i="42"/>
  <c r="AL308" i="42"/>
  <c r="AL309" i="42"/>
  <c r="AL310" i="42"/>
  <c r="AL311" i="42"/>
  <c r="AL312" i="42"/>
  <c r="AL313" i="42"/>
  <c r="BH320" i="42"/>
  <c r="BH316" i="42"/>
  <c r="BH312" i="42"/>
  <c r="BH308" i="42"/>
  <c r="BH304" i="42"/>
  <c r="BH323" i="42"/>
  <c r="BH322" i="42"/>
  <c r="BH321" i="42"/>
  <c r="BH319" i="42"/>
  <c r="BH318" i="42"/>
  <c r="BH317" i="42"/>
  <c r="BH315" i="42"/>
  <c r="BH314" i="42"/>
  <c r="BH313" i="42"/>
  <c r="BH311" i="42"/>
  <c r="BH310" i="42"/>
  <c r="BH309" i="42"/>
  <c r="BH307" i="42"/>
  <c r="BH306" i="42"/>
  <c r="BH305" i="42"/>
  <c r="BH303" i="42"/>
  <c r="CC303" i="42"/>
  <c r="CC304" i="42"/>
  <c r="CC305" i="42"/>
  <c r="CC306" i="42"/>
  <c r="CC307" i="42"/>
  <c r="CC308" i="42"/>
  <c r="CC309" i="42"/>
  <c r="CC310" i="42"/>
  <c r="CC311" i="42"/>
  <c r="CC312" i="42"/>
  <c r="CC313" i="42"/>
  <c r="CC314" i="42"/>
  <c r="CC315" i="42"/>
  <c r="CC316" i="42"/>
  <c r="CC317" i="42"/>
  <c r="CC318" i="42"/>
  <c r="CC319" i="42"/>
  <c r="CC320" i="42"/>
  <c r="CC321" i="42"/>
  <c r="CC322" i="42"/>
  <c r="CC323" i="42"/>
  <c r="CU17" i="42"/>
  <c r="U17" i="72"/>
  <c r="N7" i="72" s="1"/>
  <c r="T17" i="72"/>
  <c r="S17" i="72"/>
  <c r="R17" i="72"/>
  <c r="Q17" i="72"/>
  <c r="P17" i="72"/>
  <c r="K36" i="71"/>
  <c r="J36" i="71"/>
  <c r="I36" i="71"/>
  <c r="H36" i="71"/>
  <c r="G36" i="71"/>
  <c r="F36" i="71"/>
  <c r="E36" i="71"/>
  <c r="D36" i="71"/>
  <c r="C36" i="71"/>
  <c r="L35" i="71"/>
  <c r="L34" i="71"/>
  <c r="L33" i="71"/>
  <c r="L32" i="71"/>
  <c r="L31" i="71"/>
  <c r="L30" i="71"/>
  <c r="L29" i="71"/>
  <c r="L28" i="71"/>
  <c r="L27" i="71"/>
  <c r="O43" i="70"/>
  <c r="N43" i="70"/>
  <c r="M43" i="70"/>
  <c r="L43" i="70"/>
  <c r="K43" i="70"/>
  <c r="J43" i="70"/>
  <c r="I43" i="70"/>
  <c r="H43" i="70"/>
  <c r="G43" i="70"/>
  <c r="F43" i="70"/>
  <c r="E43" i="70"/>
  <c r="D43" i="70"/>
  <c r="C43" i="70"/>
  <c r="P42" i="70"/>
  <c r="P41" i="70"/>
  <c r="P40" i="70"/>
  <c r="P39" i="70"/>
  <c r="P36" i="70"/>
  <c r="P35" i="70"/>
  <c r="P34" i="70"/>
  <c r="P33" i="70"/>
  <c r="P32" i="70"/>
  <c r="AM346" i="42" l="1"/>
  <c r="Q119" i="43"/>
  <c r="Q87" i="43"/>
  <c r="Q55" i="43"/>
  <c r="Q23" i="43"/>
  <c r="AM355" i="42"/>
  <c r="AM345" i="42"/>
  <c r="AM356" i="42"/>
  <c r="AM347" i="42"/>
  <c r="AM354" i="42"/>
  <c r="AM342" i="42"/>
  <c r="AM343" i="42"/>
  <c r="AM351" i="42"/>
  <c r="AM344" i="42"/>
  <c r="AM352" i="42"/>
  <c r="AM353" i="42"/>
  <c r="P267" i="42"/>
  <c r="P175" i="42"/>
  <c r="P83" i="42"/>
  <c r="P244" i="42"/>
  <c r="P152" i="42"/>
  <c r="P60" i="42"/>
  <c r="P221" i="42"/>
  <c r="P129" i="42"/>
  <c r="P37" i="42"/>
  <c r="P290" i="42"/>
  <c r="P198" i="42"/>
  <c r="P106" i="42"/>
  <c r="P14" i="42"/>
  <c r="AM335" i="42"/>
  <c r="AM326" i="42"/>
  <c r="AM336" i="42"/>
  <c r="AM327" i="42"/>
  <c r="AM337" i="42"/>
  <c r="AM328" i="42"/>
  <c r="AM333" i="42"/>
  <c r="AM324" i="42"/>
  <c r="AM338" i="42"/>
  <c r="AM329" i="42"/>
  <c r="AM334" i="42"/>
  <c r="AM361" i="42" s="1"/>
  <c r="AM325" i="42"/>
  <c r="L36" i="71"/>
  <c r="CT161" i="43"/>
  <c r="CT154" i="43"/>
  <c r="Q135" i="43"/>
  <c r="Q103" i="43"/>
  <c r="Q71" i="43"/>
  <c r="Q39" i="43"/>
  <c r="Q7" i="43"/>
  <c r="AM192" i="43"/>
  <c r="AM184" i="43"/>
  <c r="AM193" i="43"/>
  <c r="AM183" i="43"/>
  <c r="P43" i="70"/>
  <c r="AM180" i="43"/>
  <c r="AM198" i="43" s="1"/>
  <c r="AM171" i="43"/>
  <c r="AM175" i="43"/>
  <c r="AM181" i="43"/>
  <c r="AM199" i="43" s="1"/>
  <c r="AM172" i="43"/>
  <c r="AM182" i="43"/>
  <c r="AM200" i="43" s="1"/>
  <c r="AM173" i="43"/>
  <c r="AM174" i="43"/>
  <c r="AM155" i="43"/>
  <c r="AL314" i="42"/>
  <c r="AL152" i="43"/>
  <c r="AL151" i="43"/>
  <c r="BZ161" i="43"/>
  <c r="BZ154" i="43"/>
  <c r="AM360" i="42" l="1"/>
  <c r="AM364" i="42"/>
  <c r="AM363" i="42"/>
  <c r="AM365" i="42"/>
  <c r="AM362" i="42"/>
  <c r="AM194" i="43"/>
  <c r="P313" i="42"/>
  <c r="G16" i="70"/>
  <c r="O16" i="70"/>
  <c r="H16" i="70"/>
  <c r="E16" i="70"/>
  <c r="E29" i="70" s="1"/>
  <c r="M16" i="70"/>
  <c r="J16" i="70"/>
  <c r="C16" i="70"/>
  <c r="C29" i="70" s="1"/>
  <c r="K16" i="70"/>
  <c r="D16" i="70"/>
  <c r="D29" i="70" s="1"/>
  <c r="L16" i="70"/>
  <c r="I16" i="70"/>
  <c r="F16" i="70"/>
  <c r="N16" i="70"/>
  <c r="Q151" i="43"/>
  <c r="AM202" i="43"/>
  <c r="AM201" i="43"/>
  <c r="AM185" i="43"/>
  <c r="AM176" i="43"/>
  <c r="AM203" i="43" l="1"/>
  <c r="P16" i="70"/>
  <c r="Q16" i="70"/>
  <c r="AG139" i="43"/>
  <c r="AG123" i="43"/>
  <c r="AG107" i="43"/>
  <c r="AG91" i="43"/>
  <c r="AG75" i="43"/>
  <c r="AG59" i="43"/>
  <c r="AG43" i="43"/>
  <c r="AG27" i="43"/>
  <c r="N122" i="43" l="1"/>
  <c r="AG135" i="43" l="1"/>
  <c r="AG119" i="43"/>
  <c r="AG103" i="43"/>
  <c r="AG87" i="43"/>
  <c r="AG71" i="43"/>
  <c r="AG55" i="43"/>
  <c r="AG39" i="43"/>
  <c r="AG23" i="43"/>
  <c r="AG7" i="43"/>
  <c r="AR149" i="43"/>
  <c r="AS149" i="43"/>
  <c r="AT149" i="43"/>
  <c r="AU149" i="43"/>
  <c r="AV149" i="43"/>
  <c r="AW149" i="43"/>
  <c r="AX149" i="43"/>
  <c r="AY149" i="43"/>
  <c r="AZ149" i="43"/>
  <c r="BA149" i="43"/>
  <c r="BE149" i="43"/>
  <c r="BL159" i="43"/>
  <c r="BM159" i="43"/>
  <c r="BN159" i="43"/>
  <c r="BO159" i="43"/>
  <c r="BP159" i="43"/>
  <c r="BQ159" i="43"/>
  <c r="BR159" i="43"/>
  <c r="BS159" i="43"/>
  <c r="BT159" i="43"/>
  <c r="BU159" i="43"/>
  <c r="BY159" i="43"/>
  <c r="BL152" i="43"/>
  <c r="BM152" i="43"/>
  <c r="BN152" i="43"/>
  <c r="BO152" i="43"/>
  <c r="BP152" i="43"/>
  <c r="BQ152" i="43"/>
  <c r="BR152" i="43"/>
  <c r="BS152" i="43"/>
  <c r="BT152" i="43"/>
  <c r="BU152" i="43"/>
  <c r="BY152" i="43"/>
  <c r="BT145" i="43"/>
  <c r="BS145" i="43"/>
  <c r="BR145" i="43"/>
  <c r="BQ145" i="43"/>
  <c r="BP145" i="43"/>
  <c r="BO145" i="43"/>
  <c r="BN145" i="43"/>
  <c r="BM145" i="43"/>
  <c r="BL145" i="43"/>
  <c r="BT138" i="43"/>
  <c r="BS138" i="43"/>
  <c r="BR138" i="43"/>
  <c r="BQ138" i="43"/>
  <c r="BP138" i="43"/>
  <c r="BO138" i="43"/>
  <c r="BN138" i="43"/>
  <c r="BM138" i="43"/>
  <c r="BL138" i="43"/>
  <c r="BT129" i="43"/>
  <c r="BS129" i="43"/>
  <c r="BR129" i="43"/>
  <c r="BQ129" i="43"/>
  <c r="BP129" i="43"/>
  <c r="BO129" i="43"/>
  <c r="BN129" i="43"/>
  <c r="BM129" i="43"/>
  <c r="BL129" i="43"/>
  <c r="BT122" i="43"/>
  <c r="BS122" i="43"/>
  <c r="BR122" i="43"/>
  <c r="BQ122" i="43"/>
  <c r="BP122" i="43"/>
  <c r="BO122" i="43"/>
  <c r="BN122" i="43"/>
  <c r="BM122" i="43"/>
  <c r="BL122" i="43"/>
  <c r="BT113" i="43"/>
  <c r="BS113" i="43"/>
  <c r="BR113" i="43"/>
  <c r="BQ113" i="43"/>
  <c r="BP113" i="43"/>
  <c r="BO113" i="43"/>
  <c r="BN113" i="43"/>
  <c r="BM113" i="43"/>
  <c r="BL113" i="43"/>
  <c r="BT106" i="43"/>
  <c r="BS106" i="43"/>
  <c r="BR106" i="43"/>
  <c r="BQ106" i="43"/>
  <c r="BP106" i="43"/>
  <c r="BO106" i="43"/>
  <c r="BN106" i="43"/>
  <c r="BM106" i="43"/>
  <c r="BL106" i="43"/>
  <c r="BT97" i="43"/>
  <c r="BS97" i="43"/>
  <c r="BR97" i="43"/>
  <c r="BQ97" i="43"/>
  <c r="BP97" i="43"/>
  <c r="BO97" i="43"/>
  <c r="BN97" i="43"/>
  <c r="BM97" i="43"/>
  <c r="BL97" i="43"/>
  <c r="BT90" i="43"/>
  <c r="BS90" i="43"/>
  <c r="BR90" i="43"/>
  <c r="BQ90" i="43"/>
  <c r="BP90" i="43"/>
  <c r="BO90" i="43"/>
  <c r="BN90" i="43"/>
  <c r="BM90" i="43"/>
  <c r="BL90" i="43"/>
  <c r="BT81" i="43"/>
  <c r="BS81" i="43"/>
  <c r="BR81" i="43"/>
  <c r="BQ81" i="43"/>
  <c r="BP81" i="43"/>
  <c r="BO81" i="43"/>
  <c r="BN81" i="43"/>
  <c r="BM81" i="43"/>
  <c r="BL81" i="43"/>
  <c r="BT74" i="43"/>
  <c r="BS74" i="43"/>
  <c r="BR74" i="43"/>
  <c r="BQ74" i="43"/>
  <c r="BP74" i="43"/>
  <c r="BO74" i="43"/>
  <c r="BN74" i="43"/>
  <c r="BM74" i="43"/>
  <c r="BL74" i="43"/>
  <c r="BT65" i="43"/>
  <c r="BS65" i="43"/>
  <c r="BR65" i="43"/>
  <c r="BQ65" i="43"/>
  <c r="BP65" i="43"/>
  <c r="BO65" i="43"/>
  <c r="BN65" i="43"/>
  <c r="BM65" i="43"/>
  <c r="BL65" i="43"/>
  <c r="BT58" i="43"/>
  <c r="BS58" i="43"/>
  <c r="BR58" i="43"/>
  <c r="BQ58" i="43"/>
  <c r="BP58" i="43"/>
  <c r="BO58" i="43"/>
  <c r="BN58" i="43"/>
  <c r="BM58" i="43"/>
  <c r="BL58" i="43"/>
  <c r="BT49" i="43"/>
  <c r="BS49" i="43"/>
  <c r="BR49" i="43"/>
  <c r="BQ49" i="43"/>
  <c r="BP49" i="43"/>
  <c r="BO49" i="43"/>
  <c r="BN49" i="43"/>
  <c r="BM49" i="43"/>
  <c r="BL49" i="43"/>
  <c r="BT42" i="43"/>
  <c r="BS42" i="43"/>
  <c r="BR42" i="43"/>
  <c r="BQ42" i="43"/>
  <c r="BP42" i="43"/>
  <c r="BO42" i="43"/>
  <c r="BN42" i="43"/>
  <c r="BM42" i="43"/>
  <c r="BL42" i="43"/>
  <c r="BT33" i="43"/>
  <c r="BS33" i="43"/>
  <c r="BR33" i="43"/>
  <c r="BQ33" i="43"/>
  <c r="BP33" i="43"/>
  <c r="BO33" i="43"/>
  <c r="BN33" i="43"/>
  <c r="BM33" i="43"/>
  <c r="BL33" i="43"/>
  <c r="BT26" i="43"/>
  <c r="BS26" i="43"/>
  <c r="BR26" i="43"/>
  <c r="BQ26" i="43"/>
  <c r="BP26" i="43"/>
  <c r="BO26" i="43"/>
  <c r="BN26" i="43"/>
  <c r="BM26" i="43"/>
  <c r="BL26" i="43"/>
  <c r="BT17" i="43"/>
  <c r="BT161" i="43" s="1"/>
  <c r="BS17" i="43"/>
  <c r="BS161" i="43" s="1"/>
  <c r="BR17" i="43"/>
  <c r="BQ17" i="43"/>
  <c r="BP17" i="43"/>
  <c r="BP161" i="43" s="1"/>
  <c r="BO17" i="43"/>
  <c r="BO161" i="43" s="1"/>
  <c r="BN17" i="43"/>
  <c r="BM17" i="43"/>
  <c r="BL17" i="43"/>
  <c r="BL161" i="43" s="1"/>
  <c r="BM10" i="43"/>
  <c r="BN10" i="43"/>
  <c r="BO10" i="43"/>
  <c r="BP10" i="43"/>
  <c r="BQ10" i="43"/>
  <c r="BR10" i="43"/>
  <c r="BS10" i="43"/>
  <c r="BT10" i="43"/>
  <c r="BL10" i="43"/>
  <c r="BL154" i="43" s="1"/>
  <c r="CF159" i="43"/>
  <c r="CG159" i="43"/>
  <c r="CH159" i="43"/>
  <c r="CI159" i="43"/>
  <c r="CJ159" i="43"/>
  <c r="CK159" i="43"/>
  <c r="CL159" i="43"/>
  <c r="CM159" i="43"/>
  <c r="CN159" i="43"/>
  <c r="CO159" i="43"/>
  <c r="CP159" i="43"/>
  <c r="CF152" i="43"/>
  <c r="CG152" i="43"/>
  <c r="CH152" i="43"/>
  <c r="CI152" i="43"/>
  <c r="CJ152" i="43"/>
  <c r="CK152" i="43"/>
  <c r="CL152" i="43"/>
  <c r="CM152" i="43"/>
  <c r="CN152" i="43"/>
  <c r="CO152" i="43"/>
  <c r="CP152" i="43"/>
  <c r="CN145" i="43"/>
  <c r="CM145" i="43"/>
  <c r="CL145" i="43"/>
  <c r="CK145" i="43"/>
  <c r="CJ145" i="43"/>
  <c r="CI145" i="43"/>
  <c r="CH145" i="43"/>
  <c r="CG145" i="43"/>
  <c r="CF145" i="43"/>
  <c r="CN138" i="43"/>
  <c r="CM138" i="43"/>
  <c r="CL138" i="43"/>
  <c r="CK138" i="43"/>
  <c r="CJ138" i="43"/>
  <c r="CI138" i="43"/>
  <c r="CH138" i="43"/>
  <c r="CG138" i="43"/>
  <c r="CF138" i="43"/>
  <c r="CN129" i="43"/>
  <c r="CM129" i="43"/>
  <c r="CL129" i="43"/>
  <c r="CK129" i="43"/>
  <c r="CJ129" i="43"/>
  <c r="CI129" i="43"/>
  <c r="CH129" i="43"/>
  <c r="CG129" i="43"/>
  <c r="CF129" i="43"/>
  <c r="CN122" i="43"/>
  <c r="CM122" i="43"/>
  <c r="CL122" i="43"/>
  <c r="CK122" i="43"/>
  <c r="CJ122" i="43"/>
  <c r="CI122" i="43"/>
  <c r="CH122" i="43"/>
  <c r="CG122" i="43"/>
  <c r="CF122" i="43"/>
  <c r="CN113" i="43"/>
  <c r="CM113" i="43"/>
  <c r="CL113" i="43"/>
  <c r="CK113" i="43"/>
  <c r="CJ113" i="43"/>
  <c r="CI113" i="43"/>
  <c r="CH113" i="43"/>
  <c r="CG113" i="43"/>
  <c r="CF113" i="43"/>
  <c r="CN106" i="43"/>
  <c r="CM106" i="43"/>
  <c r="CL106" i="43"/>
  <c r="CK106" i="43"/>
  <c r="CJ106" i="43"/>
  <c r="CI106" i="43"/>
  <c r="CH106" i="43"/>
  <c r="CG106" i="43"/>
  <c r="CF106" i="43"/>
  <c r="CN97" i="43"/>
  <c r="CM97" i="43"/>
  <c r="CL97" i="43"/>
  <c r="CK97" i="43"/>
  <c r="CJ97" i="43"/>
  <c r="CI97" i="43"/>
  <c r="CH97" i="43"/>
  <c r="CG97" i="43"/>
  <c r="CF97" i="43"/>
  <c r="CN90" i="43"/>
  <c r="CM90" i="43"/>
  <c r="CL90" i="43"/>
  <c r="CK90" i="43"/>
  <c r="CJ90" i="43"/>
  <c r="CI90" i="43"/>
  <c r="CH90" i="43"/>
  <c r="CG90" i="43"/>
  <c r="CF90" i="43"/>
  <c r="CN81" i="43"/>
  <c r="CM81" i="43"/>
  <c r="CL81" i="43"/>
  <c r="CK81" i="43"/>
  <c r="CJ81" i="43"/>
  <c r="CI81" i="43"/>
  <c r="CH81" i="43"/>
  <c r="CG81" i="43"/>
  <c r="CF81" i="43"/>
  <c r="CN74" i="43"/>
  <c r="CM74" i="43"/>
  <c r="CL74" i="43"/>
  <c r="CK74" i="43"/>
  <c r="CJ74" i="43"/>
  <c r="CI74" i="43"/>
  <c r="CH74" i="43"/>
  <c r="CG74" i="43"/>
  <c r="CF74" i="43"/>
  <c r="CN65" i="43"/>
  <c r="CM65" i="43"/>
  <c r="CL65" i="43"/>
  <c r="CK65" i="43"/>
  <c r="CJ65" i="43"/>
  <c r="CI65" i="43"/>
  <c r="CH65" i="43"/>
  <c r="CG65" i="43"/>
  <c r="CF65" i="43"/>
  <c r="CN58" i="43"/>
  <c r="CM58" i="43"/>
  <c r="CL58" i="43"/>
  <c r="CK58" i="43"/>
  <c r="CJ58" i="43"/>
  <c r="CI58" i="43"/>
  <c r="CH58" i="43"/>
  <c r="CG58" i="43"/>
  <c r="CF58" i="43"/>
  <c r="CN49" i="43"/>
  <c r="CM49" i="43"/>
  <c r="CL49" i="43"/>
  <c r="CK49" i="43"/>
  <c r="CJ49" i="43"/>
  <c r="CI49" i="43"/>
  <c r="CH49" i="43"/>
  <c r="CG49" i="43"/>
  <c r="CF49" i="43"/>
  <c r="CN42" i="43"/>
  <c r="CM42" i="43"/>
  <c r="CL42" i="43"/>
  <c r="CK42" i="43"/>
  <c r="CJ42" i="43"/>
  <c r="CI42" i="43"/>
  <c r="CH42" i="43"/>
  <c r="CG42" i="43"/>
  <c r="CF42" i="43"/>
  <c r="CN33" i="43"/>
  <c r="CM33" i="43"/>
  <c r="CL33" i="43"/>
  <c r="CK33" i="43"/>
  <c r="CJ33" i="43"/>
  <c r="CI33" i="43"/>
  <c r="CH33" i="43"/>
  <c r="CG33" i="43"/>
  <c r="CF33" i="43"/>
  <c r="CN26" i="43"/>
  <c r="CM26" i="43"/>
  <c r="CL26" i="43"/>
  <c r="CK26" i="43"/>
  <c r="CJ26" i="43"/>
  <c r="CI26" i="43"/>
  <c r="CH26" i="43"/>
  <c r="CG26" i="43"/>
  <c r="CF26" i="43"/>
  <c r="CN17" i="43"/>
  <c r="CM17" i="43"/>
  <c r="CL17" i="43"/>
  <c r="CK17" i="43"/>
  <c r="CJ17" i="43"/>
  <c r="CI17" i="43"/>
  <c r="CH17" i="43"/>
  <c r="CG17" i="43"/>
  <c r="CF17" i="43"/>
  <c r="CF10" i="43"/>
  <c r="CG10" i="43"/>
  <c r="CH10" i="43"/>
  <c r="CI10" i="43"/>
  <c r="CJ10" i="43"/>
  <c r="CK10" i="43"/>
  <c r="CL10" i="43"/>
  <c r="CM10" i="43"/>
  <c r="CN10" i="43"/>
  <c r="BN161" i="43" l="1"/>
  <c r="BR161" i="43"/>
  <c r="BT154" i="43"/>
  <c r="BP154" i="43"/>
  <c r="BM161" i="43"/>
  <c r="BQ161" i="43"/>
  <c r="BR154" i="43"/>
  <c r="BN154" i="43"/>
  <c r="BQ154" i="43"/>
  <c r="BM154" i="43"/>
  <c r="BS154" i="43"/>
  <c r="BO154" i="43"/>
  <c r="K284" i="42"/>
  <c r="I284" i="42"/>
  <c r="H284" i="42"/>
  <c r="G284" i="42"/>
  <c r="F284" i="42"/>
  <c r="E284" i="42"/>
  <c r="D284" i="42"/>
  <c r="C284" i="42"/>
  <c r="K261" i="42"/>
  <c r="I261" i="42"/>
  <c r="H261" i="42"/>
  <c r="G261" i="42"/>
  <c r="F261" i="42"/>
  <c r="E261" i="42"/>
  <c r="D261" i="42"/>
  <c r="C261" i="42"/>
  <c r="K238" i="42"/>
  <c r="I238" i="42"/>
  <c r="H238" i="42"/>
  <c r="G238" i="42"/>
  <c r="F238" i="42"/>
  <c r="E238" i="42"/>
  <c r="D238" i="42"/>
  <c r="C238" i="42"/>
  <c r="K215" i="42"/>
  <c r="I215" i="42"/>
  <c r="H215" i="42"/>
  <c r="G215" i="42"/>
  <c r="F215" i="42"/>
  <c r="E215" i="42"/>
  <c r="D215" i="42"/>
  <c r="C215" i="42"/>
  <c r="K192" i="42"/>
  <c r="I192" i="42"/>
  <c r="H192" i="42"/>
  <c r="G192" i="42"/>
  <c r="F192" i="42"/>
  <c r="E192" i="42"/>
  <c r="D192" i="42"/>
  <c r="C192" i="42"/>
  <c r="K169" i="42"/>
  <c r="I169" i="42"/>
  <c r="H169" i="42"/>
  <c r="G169" i="42"/>
  <c r="F169" i="42"/>
  <c r="E169" i="42"/>
  <c r="D169" i="42"/>
  <c r="C169" i="42"/>
  <c r="K146" i="42"/>
  <c r="I146" i="42"/>
  <c r="H146" i="42"/>
  <c r="G146" i="42"/>
  <c r="F146" i="42"/>
  <c r="E146" i="42"/>
  <c r="D146" i="42"/>
  <c r="C146" i="42"/>
  <c r="K123" i="42"/>
  <c r="I123" i="42"/>
  <c r="H123" i="42"/>
  <c r="G123" i="42"/>
  <c r="F123" i="42"/>
  <c r="E123" i="42"/>
  <c r="D123" i="42"/>
  <c r="C123" i="42"/>
  <c r="K100" i="42"/>
  <c r="I100" i="42"/>
  <c r="H100" i="42"/>
  <c r="G100" i="42"/>
  <c r="F100" i="42"/>
  <c r="E100" i="42"/>
  <c r="D100" i="42"/>
  <c r="C100" i="42"/>
  <c r="K77" i="42"/>
  <c r="I77" i="42"/>
  <c r="H77" i="42"/>
  <c r="G77" i="42"/>
  <c r="F77" i="42"/>
  <c r="E77" i="42"/>
  <c r="D77" i="42"/>
  <c r="C77" i="42"/>
  <c r="K54" i="42"/>
  <c r="I54" i="42"/>
  <c r="H54" i="42"/>
  <c r="G54" i="42"/>
  <c r="F54" i="42"/>
  <c r="E54" i="42"/>
  <c r="D54" i="42"/>
  <c r="C54" i="42"/>
  <c r="K31" i="42"/>
  <c r="I31" i="42"/>
  <c r="H31" i="42"/>
  <c r="G31" i="42"/>
  <c r="F31" i="42"/>
  <c r="E31" i="42"/>
  <c r="D31" i="42"/>
  <c r="C31" i="42"/>
  <c r="D8" i="42"/>
  <c r="E8" i="42"/>
  <c r="F8" i="42"/>
  <c r="G8" i="42"/>
  <c r="H8" i="42"/>
  <c r="I8" i="42"/>
  <c r="K8" i="42"/>
  <c r="C8" i="42"/>
  <c r="AT321" i="42"/>
  <c r="AU321" i="42"/>
  <c r="AV321" i="42"/>
  <c r="AW321" i="42"/>
  <c r="AX321" i="42"/>
  <c r="AY321" i="42"/>
  <c r="AZ321" i="42"/>
  <c r="BB321" i="42"/>
  <c r="BD321" i="42"/>
  <c r="BG321" i="42"/>
  <c r="AT314" i="42"/>
  <c r="AU314" i="42"/>
  <c r="AV314" i="42"/>
  <c r="AW314" i="42"/>
  <c r="AX314" i="42"/>
  <c r="AY314" i="42"/>
  <c r="AZ314" i="42"/>
  <c r="BB314" i="42"/>
  <c r="BD314" i="42"/>
  <c r="BG314" i="42"/>
  <c r="AT307" i="42"/>
  <c r="AU307" i="42"/>
  <c r="AV307" i="42"/>
  <c r="AW307" i="42"/>
  <c r="AX307" i="42"/>
  <c r="AY307" i="42"/>
  <c r="AZ307" i="42"/>
  <c r="BB307" i="42"/>
  <c r="BD307" i="42"/>
  <c r="BG307" i="42"/>
  <c r="BV303" i="42"/>
  <c r="BV304" i="42"/>
  <c r="BV305" i="42"/>
  <c r="BV306" i="42"/>
  <c r="BV307" i="42"/>
  <c r="BV308" i="42"/>
  <c r="BV309" i="42"/>
  <c r="BV310" i="42"/>
  <c r="BV311" i="42"/>
  <c r="BV312" i="42"/>
  <c r="BV313" i="42"/>
  <c r="BV314" i="42"/>
  <c r="BV315" i="42"/>
  <c r="BV316" i="42"/>
  <c r="BV317" i="42"/>
  <c r="BV318" i="42"/>
  <c r="BV319" i="42"/>
  <c r="BV320" i="42"/>
  <c r="BV321" i="42"/>
  <c r="BV322" i="42"/>
  <c r="BV323" i="42"/>
  <c r="BO321" i="42"/>
  <c r="BP321" i="42"/>
  <c r="BQ321" i="42"/>
  <c r="BR321" i="42"/>
  <c r="BS321" i="42"/>
  <c r="BT321" i="42"/>
  <c r="BU321" i="42"/>
  <c r="BW321" i="42"/>
  <c r="BX321" i="42"/>
  <c r="BY321" i="42"/>
  <c r="CB321" i="42"/>
  <c r="BO314" i="42"/>
  <c r="BP314" i="42"/>
  <c r="BQ314" i="42"/>
  <c r="BR314" i="42"/>
  <c r="BS314" i="42"/>
  <c r="BT314" i="42"/>
  <c r="BU314" i="42"/>
  <c r="BW314" i="42"/>
  <c r="BX314" i="42"/>
  <c r="BY314" i="42"/>
  <c r="CB314" i="42"/>
  <c r="BO307" i="42"/>
  <c r="BP307" i="42"/>
  <c r="BQ307" i="42"/>
  <c r="BR307" i="42"/>
  <c r="BS307" i="42"/>
  <c r="BT307" i="42"/>
  <c r="BU307" i="42"/>
  <c r="BW307" i="42"/>
  <c r="BX307" i="42"/>
  <c r="BY307" i="42"/>
  <c r="CB307" i="42"/>
  <c r="AY148" i="43" l="1"/>
  <c r="AY150" i="43"/>
  <c r="AY151" i="43"/>
  <c r="AY152" i="43"/>
  <c r="AY153" i="43"/>
  <c r="AY154" i="43"/>
  <c r="AY155" i="43"/>
  <c r="N195" i="42" l="1"/>
  <c r="L195" i="42"/>
  <c r="M195" i="42"/>
  <c r="K26" i="47" l="1"/>
  <c r="K53" i="47" s="1"/>
  <c r="K26" i="70"/>
  <c r="K53" i="70" s="1"/>
  <c r="K82" i="70" l="1"/>
  <c r="K82" i="47"/>
  <c r="CS26" i="43"/>
  <c r="CS90" i="43"/>
  <c r="CS49" i="43"/>
  <c r="CS113" i="43"/>
  <c r="CS10" i="43"/>
  <c r="CS74" i="43"/>
  <c r="CS138" i="43"/>
  <c r="CS33" i="43"/>
  <c r="CS97" i="43"/>
  <c r="CS17" i="43"/>
  <c r="CS81" i="43"/>
  <c r="CS145" i="43"/>
  <c r="CS42" i="43"/>
  <c r="CS106" i="43"/>
  <c r="CS65" i="43"/>
  <c r="CS129" i="43"/>
  <c r="CS58" i="43"/>
  <c r="CS122" i="43"/>
  <c r="CP145" i="43"/>
  <c r="BY145" i="43"/>
  <c r="BU145" i="43"/>
  <c r="BY138" i="43"/>
  <c r="BU138" i="43"/>
  <c r="BY129" i="43"/>
  <c r="BU129" i="43"/>
  <c r="BY122" i="43"/>
  <c r="BU122" i="43"/>
  <c r="BY113" i="43"/>
  <c r="BU113" i="43"/>
  <c r="BY106" i="43"/>
  <c r="BU106" i="43"/>
  <c r="BY97" i="43"/>
  <c r="BU97" i="43"/>
  <c r="BY90" i="43"/>
  <c r="BU90" i="43"/>
  <c r="BY81" i="43"/>
  <c r="BU81" i="43"/>
  <c r="BY74" i="43"/>
  <c r="BU74" i="43"/>
  <c r="BY65" i="43"/>
  <c r="BU65" i="43"/>
  <c r="BY58" i="43"/>
  <c r="BU58" i="43"/>
  <c r="BY49" i="43"/>
  <c r="BU49" i="43"/>
  <c r="BY42" i="43"/>
  <c r="BU42" i="43"/>
  <c r="BY33" i="43"/>
  <c r="BU33" i="43"/>
  <c r="BY26" i="43"/>
  <c r="BU26" i="43"/>
  <c r="BY17" i="43"/>
  <c r="BU17" i="43"/>
  <c r="BY10" i="43"/>
  <c r="BU10" i="43"/>
  <c r="P39" i="43" l="1"/>
  <c r="P71" i="43"/>
  <c r="P103" i="43"/>
  <c r="P135" i="43"/>
  <c r="P23" i="43"/>
  <c r="P55" i="43"/>
  <c r="P87" i="43"/>
  <c r="P119" i="43"/>
  <c r="P7" i="43"/>
  <c r="CS161" i="43"/>
  <c r="CS154" i="43"/>
  <c r="AH103" i="43"/>
  <c r="AH107" i="43"/>
  <c r="AH23" i="43"/>
  <c r="AH27" i="43"/>
  <c r="AH7" i="43"/>
  <c r="AH11" i="43"/>
  <c r="AH135" i="43"/>
  <c r="AH139" i="43"/>
  <c r="AH87" i="43"/>
  <c r="AH91" i="43"/>
  <c r="AH55" i="43"/>
  <c r="AH59" i="43"/>
  <c r="AH71" i="43"/>
  <c r="AH75" i="43"/>
  <c r="AH119" i="43"/>
  <c r="AH123" i="43"/>
  <c r="AH39" i="43"/>
  <c r="AH43" i="43"/>
  <c r="BY154" i="43"/>
  <c r="BU161" i="43"/>
  <c r="BY161" i="43"/>
  <c r="BU154" i="43"/>
  <c r="P151" i="43" l="1"/>
  <c r="C8" i="71"/>
  <c r="J8" i="71"/>
  <c r="F8" i="71"/>
  <c r="K8" i="71"/>
  <c r="G8" i="71"/>
  <c r="AL194" i="43"/>
  <c r="H8" i="71"/>
  <c r="D8" i="71"/>
  <c r="I8" i="71"/>
  <c r="E8" i="71"/>
  <c r="H19" i="53"/>
  <c r="H42" i="53" s="1"/>
  <c r="H68" i="53" s="1"/>
  <c r="K19" i="53"/>
  <c r="K42" i="53" s="1"/>
  <c r="F19" i="53"/>
  <c r="F42" i="53" s="1"/>
  <c r="F68" i="53" s="1"/>
  <c r="I19" i="53"/>
  <c r="I42" i="53" s="1"/>
  <c r="I68" i="53" s="1"/>
  <c r="D19" i="53"/>
  <c r="D42" i="53" s="1"/>
  <c r="D68" i="53" s="1"/>
  <c r="G19" i="53"/>
  <c r="G42" i="53" s="1"/>
  <c r="G68" i="53" s="1"/>
  <c r="J19" i="53"/>
  <c r="J42" i="53" s="1"/>
  <c r="J68" i="53" s="1"/>
  <c r="M8" i="53"/>
  <c r="E19" i="53"/>
  <c r="E42" i="53" s="1"/>
  <c r="E68" i="53" s="1"/>
  <c r="K68" i="53"/>
  <c r="AL185" i="43"/>
  <c r="AL176" i="43"/>
  <c r="M77" i="42"/>
  <c r="L261" i="42"/>
  <c r="M169" i="42"/>
  <c r="M261" i="42"/>
  <c r="M100" i="42"/>
  <c r="M146" i="42"/>
  <c r="M238" i="42"/>
  <c r="M54" i="42"/>
  <c r="L123" i="42"/>
  <c r="M215" i="42"/>
  <c r="L77" i="42"/>
  <c r="M284" i="42"/>
  <c r="L169" i="42"/>
  <c r="L31" i="42"/>
  <c r="L100" i="42"/>
  <c r="L146" i="42"/>
  <c r="L8" i="42"/>
  <c r="M123" i="42"/>
  <c r="L192" i="42"/>
  <c r="L284" i="42"/>
  <c r="M8" i="42"/>
  <c r="M192" i="42"/>
  <c r="M31" i="42"/>
  <c r="L238" i="42"/>
  <c r="L54" i="42"/>
  <c r="L215" i="42"/>
  <c r="AL203" i="43" l="1"/>
  <c r="C19" i="53"/>
  <c r="L8" i="53"/>
  <c r="M19" i="53"/>
  <c r="L19" i="53"/>
  <c r="C42" i="53"/>
  <c r="M23" i="70"/>
  <c r="M50" i="70" s="1"/>
  <c r="O23" i="70"/>
  <c r="O50" i="70" s="1"/>
  <c r="I23" i="70"/>
  <c r="I50" i="70" s="1"/>
  <c r="N23" i="70"/>
  <c r="N50" i="70" s="1"/>
  <c r="J23" i="70"/>
  <c r="J50" i="70" s="1"/>
  <c r="L23" i="70"/>
  <c r="L50" i="70" s="1"/>
  <c r="K23" i="70"/>
  <c r="K50" i="70" s="1"/>
  <c r="H23" i="70"/>
  <c r="H50" i="70" s="1"/>
  <c r="G23" i="70"/>
  <c r="G50" i="70" s="1"/>
  <c r="D50" i="70"/>
  <c r="F23" i="70"/>
  <c r="F50" i="70" s="1"/>
  <c r="E50" i="70"/>
  <c r="CM148" i="43"/>
  <c r="CM149" i="43"/>
  <c r="CM150" i="43"/>
  <c r="CM151" i="43"/>
  <c r="CM153" i="43"/>
  <c r="CM154" i="43"/>
  <c r="CM155" i="43"/>
  <c r="CM156" i="43"/>
  <c r="CM157" i="43"/>
  <c r="CM158" i="43"/>
  <c r="CM160" i="43"/>
  <c r="CM161" i="43"/>
  <c r="BS155" i="43"/>
  <c r="AF189" i="43" s="1"/>
  <c r="BS156" i="43"/>
  <c r="AF190" i="43" s="1"/>
  <c r="BS157" i="43"/>
  <c r="AF191" i="43" s="1"/>
  <c r="BS158" i="43"/>
  <c r="AF192" i="43" s="1"/>
  <c r="BS160" i="43"/>
  <c r="AF193" i="43" s="1"/>
  <c r="AF194" i="43"/>
  <c r="BS148" i="43"/>
  <c r="BS149" i="43"/>
  <c r="BS150" i="43"/>
  <c r="AF182" i="43" s="1"/>
  <c r="BS151" i="43"/>
  <c r="AF183" i="43" s="1"/>
  <c r="BS153" i="43"/>
  <c r="AF185" i="43"/>
  <c r="N138" i="43"/>
  <c r="N140" i="43"/>
  <c r="N124" i="43"/>
  <c r="N106" i="43"/>
  <c r="N108" i="43"/>
  <c r="N90" i="43"/>
  <c r="N92" i="43"/>
  <c r="N74" i="43"/>
  <c r="N76" i="43"/>
  <c r="N58" i="43"/>
  <c r="N60" i="43"/>
  <c r="N42" i="43"/>
  <c r="N44" i="43"/>
  <c r="N26" i="43"/>
  <c r="N28" i="43"/>
  <c r="BE148" i="43"/>
  <c r="BE150" i="43"/>
  <c r="BE151" i="43"/>
  <c r="BE152" i="43"/>
  <c r="BE153" i="43"/>
  <c r="BE154" i="43"/>
  <c r="BE155" i="43"/>
  <c r="G79" i="70" l="1"/>
  <c r="D24" i="53"/>
  <c r="D47" i="53" s="1"/>
  <c r="I24" i="53"/>
  <c r="I47" i="53" s="1"/>
  <c r="C68" i="53"/>
  <c r="L42" i="53"/>
  <c r="M42" i="53"/>
  <c r="F24" i="53"/>
  <c r="F47" i="53" s="1"/>
  <c r="J24" i="53"/>
  <c r="J47" i="53" s="1"/>
  <c r="K24" i="53"/>
  <c r="K47" i="53" s="1"/>
  <c r="H24" i="53"/>
  <c r="H47" i="53" s="1"/>
  <c r="E24" i="53"/>
  <c r="E47" i="53" s="1"/>
  <c r="G24" i="53"/>
  <c r="G47" i="53" s="1"/>
  <c r="F79" i="70"/>
  <c r="AL155" i="43"/>
  <c r="AJ328" i="42"/>
  <c r="AJ355" i="42"/>
  <c r="AJ337" i="42"/>
  <c r="AJ346" i="42"/>
  <c r="AJ327" i="42"/>
  <c r="AJ336" i="42"/>
  <c r="AJ345" i="42"/>
  <c r="AJ354" i="42"/>
  <c r="AJ329" i="42"/>
  <c r="AJ347" i="42"/>
  <c r="AJ356" i="42"/>
  <c r="AJ338" i="42"/>
  <c r="E79" i="70"/>
  <c r="O79" i="70"/>
  <c r="N79" i="70"/>
  <c r="I79" i="70"/>
  <c r="D79" i="70"/>
  <c r="H79" i="70"/>
  <c r="K79" i="70"/>
  <c r="L79" i="70"/>
  <c r="J79" i="70"/>
  <c r="M79" i="70"/>
  <c r="AF176" i="43"/>
  <c r="AF172" i="43"/>
  <c r="AF171" i="43"/>
  <c r="AF175" i="43"/>
  <c r="AF181" i="43"/>
  <c r="AF199" i="43" s="1"/>
  <c r="AF180" i="43"/>
  <c r="AF198" i="43" s="1"/>
  <c r="AF173" i="43"/>
  <c r="AF200" i="43"/>
  <c r="AJ324" i="42"/>
  <c r="AF174" i="43"/>
  <c r="AF203" i="43"/>
  <c r="AF184" i="43"/>
  <c r="AF202" i="43" s="1"/>
  <c r="AF201" i="43"/>
  <c r="I73" i="53" l="1"/>
  <c r="E73" i="53"/>
  <c r="K73" i="53"/>
  <c r="F73" i="53"/>
  <c r="L68" i="53"/>
  <c r="D73" i="53"/>
  <c r="G73" i="53"/>
  <c r="H73" i="53"/>
  <c r="J73" i="53"/>
  <c r="AJ325" i="42"/>
  <c r="AJ343" i="42"/>
  <c r="AJ352" i="42"/>
  <c r="AJ334" i="42"/>
  <c r="AJ326" i="42"/>
  <c r="AJ335" i="42"/>
  <c r="AJ353" i="42"/>
  <c r="AJ344" i="42"/>
  <c r="AJ342" i="42"/>
  <c r="AJ333" i="42"/>
  <c r="AJ351" i="42"/>
  <c r="P23" i="70"/>
  <c r="C50" i="70"/>
  <c r="N139" i="43"/>
  <c r="N123" i="43"/>
  <c r="N107" i="43"/>
  <c r="N91" i="43"/>
  <c r="N75" i="43"/>
  <c r="N59" i="43"/>
  <c r="N43" i="43"/>
  <c r="N27" i="43"/>
  <c r="N11" i="43"/>
  <c r="C79" i="70" l="1"/>
  <c r="G23" i="53"/>
  <c r="G46" i="53" s="1"/>
  <c r="D23" i="53"/>
  <c r="D46" i="53" s="1"/>
  <c r="H23" i="53"/>
  <c r="H46" i="53" s="1"/>
  <c r="E23" i="53"/>
  <c r="E46" i="53" s="1"/>
  <c r="I23" i="53"/>
  <c r="I46" i="53" s="1"/>
  <c r="K23" i="53"/>
  <c r="K46" i="53" s="1"/>
  <c r="F23" i="53"/>
  <c r="F46" i="53" s="1"/>
  <c r="J23" i="53"/>
  <c r="J46" i="53" s="1"/>
  <c r="P50" i="70"/>
  <c r="P79" i="70" s="1"/>
  <c r="N155" i="43"/>
  <c r="N137" i="43"/>
  <c r="N121" i="43"/>
  <c r="N105" i="43"/>
  <c r="N89" i="43"/>
  <c r="N73" i="43"/>
  <c r="N57" i="43"/>
  <c r="N41" i="43"/>
  <c r="N24" i="43"/>
  <c r="N25" i="43"/>
  <c r="D20" i="53" l="1"/>
  <c r="D43" i="53" s="1"/>
  <c r="H21" i="53"/>
  <c r="H44" i="53" s="1"/>
  <c r="F72" i="53"/>
  <c r="H72" i="53"/>
  <c r="F21" i="53"/>
  <c r="F44" i="53" s="1"/>
  <c r="J72" i="53"/>
  <c r="K72" i="53"/>
  <c r="D72" i="53"/>
  <c r="C23" i="53"/>
  <c r="M12" i="53"/>
  <c r="L12" i="53"/>
  <c r="I72" i="53"/>
  <c r="G72" i="53"/>
  <c r="E21" i="53"/>
  <c r="E44" i="53" s="1"/>
  <c r="I21" i="53"/>
  <c r="I44" i="53" s="1"/>
  <c r="J21" i="53"/>
  <c r="J44" i="53" s="1"/>
  <c r="E72" i="53"/>
  <c r="D21" i="53"/>
  <c r="D44" i="53" s="1"/>
  <c r="G21" i="53"/>
  <c r="G44" i="53" s="1"/>
  <c r="K21" i="53"/>
  <c r="K44" i="53" s="1"/>
  <c r="N136" i="43"/>
  <c r="N120" i="43"/>
  <c r="N104" i="43"/>
  <c r="N88" i="43"/>
  <c r="N72" i="43"/>
  <c r="N56" i="43"/>
  <c r="N40" i="43"/>
  <c r="I20" i="53" l="1"/>
  <c r="I43" i="53" s="1"/>
  <c r="G70" i="53"/>
  <c r="K20" i="53"/>
  <c r="K43" i="53" s="1"/>
  <c r="F70" i="53"/>
  <c r="D69" i="53"/>
  <c r="E20" i="53"/>
  <c r="E43" i="53" s="1"/>
  <c r="H70" i="53"/>
  <c r="F20" i="53"/>
  <c r="F43" i="53" s="1"/>
  <c r="J20" i="53"/>
  <c r="J43" i="53" s="1"/>
  <c r="I70" i="53"/>
  <c r="G20" i="53"/>
  <c r="G43" i="53" s="1"/>
  <c r="H20" i="53"/>
  <c r="H43" i="53" s="1"/>
  <c r="K70" i="53"/>
  <c r="D70" i="53"/>
  <c r="J70" i="53"/>
  <c r="E70" i="53"/>
  <c r="L23" i="53"/>
  <c r="C46" i="53"/>
  <c r="M23" i="53"/>
  <c r="J31" i="42"/>
  <c r="J123" i="42"/>
  <c r="J215" i="42"/>
  <c r="J54" i="42"/>
  <c r="J238" i="42"/>
  <c r="J146" i="42"/>
  <c r="J8" i="42"/>
  <c r="J284" i="42"/>
  <c r="J192" i="42"/>
  <c r="J100" i="42"/>
  <c r="J261" i="42"/>
  <c r="J169" i="42"/>
  <c r="J77" i="42"/>
  <c r="C72" i="53" l="1"/>
  <c r="L46" i="53"/>
  <c r="M46" i="53"/>
  <c r="J69" i="53"/>
  <c r="K69" i="53"/>
  <c r="I69" i="53"/>
  <c r="G69" i="53"/>
  <c r="H69" i="53"/>
  <c r="F69" i="53"/>
  <c r="E69" i="53"/>
  <c r="N8" i="43"/>
  <c r="N9" i="43"/>
  <c r="N10" i="43"/>
  <c r="N12" i="43"/>
  <c r="N283" i="42"/>
  <c r="N287" i="42"/>
  <c r="N288" i="42"/>
  <c r="N289" i="42"/>
  <c r="N260" i="42"/>
  <c r="N264" i="42"/>
  <c r="N265" i="42"/>
  <c r="N266" i="42"/>
  <c r="N237" i="42"/>
  <c r="N241" i="42"/>
  <c r="N242" i="42"/>
  <c r="N243" i="42"/>
  <c r="N214" i="42"/>
  <c r="N218" i="42"/>
  <c r="N219" i="42"/>
  <c r="N220" i="42"/>
  <c r="N191" i="42"/>
  <c r="N196" i="42"/>
  <c r="N197" i="42"/>
  <c r="N168" i="42"/>
  <c r="N172" i="42"/>
  <c r="N173" i="42"/>
  <c r="N174" i="42"/>
  <c r="N145" i="42"/>
  <c r="N149" i="42"/>
  <c r="N150" i="42"/>
  <c r="N151" i="42"/>
  <c r="N122" i="42"/>
  <c r="N126" i="42"/>
  <c r="N127" i="42"/>
  <c r="N128" i="42"/>
  <c r="N99" i="42"/>
  <c r="N103" i="42"/>
  <c r="N104" i="42"/>
  <c r="N105" i="42"/>
  <c r="N76" i="42"/>
  <c r="N80" i="42"/>
  <c r="N81" i="42"/>
  <c r="N82" i="42"/>
  <c r="N53" i="42"/>
  <c r="N57" i="42"/>
  <c r="N58" i="42"/>
  <c r="N59" i="42"/>
  <c r="N30" i="42"/>
  <c r="N34" i="42"/>
  <c r="N35" i="42"/>
  <c r="N36" i="42"/>
  <c r="N7" i="42"/>
  <c r="N11" i="42"/>
  <c r="N12" i="42"/>
  <c r="N13" i="42"/>
  <c r="CB303" i="42"/>
  <c r="CB304" i="42"/>
  <c r="CB305" i="42"/>
  <c r="CB306" i="42"/>
  <c r="CB308" i="42"/>
  <c r="CB309" i="42"/>
  <c r="CB310" i="42"/>
  <c r="CB311" i="42"/>
  <c r="CB312" i="42"/>
  <c r="CB313" i="42"/>
  <c r="CB315" i="42"/>
  <c r="CB316" i="42"/>
  <c r="CB317" i="42"/>
  <c r="CB318" i="42"/>
  <c r="CB319" i="42"/>
  <c r="CB320" i="42"/>
  <c r="CB322" i="42"/>
  <c r="CB323" i="42"/>
  <c r="BG303" i="42"/>
  <c r="BG304" i="42"/>
  <c r="BG305" i="42"/>
  <c r="BG306" i="42"/>
  <c r="BG308" i="42"/>
  <c r="BG309" i="42"/>
  <c r="BG310" i="42"/>
  <c r="BG311" i="42"/>
  <c r="BG312" i="42"/>
  <c r="BG313" i="42"/>
  <c r="BG315" i="42"/>
  <c r="BG316" i="42"/>
  <c r="BG317" i="42"/>
  <c r="BG318" i="42"/>
  <c r="BG319" i="42"/>
  <c r="BG320" i="42"/>
  <c r="BG322" i="42"/>
  <c r="BG323" i="42"/>
  <c r="BY155" i="43"/>
  <c r="BY156" i="43"/>
  <c r="BY157" i="43"/>
  <c r="BY158" i="43"/>
  <c r="BY160" i="43"/>
  <c r="BY148" i="43"/>
  <c r="BY149" i="43"/>
  <c r="BY150" i="43"/>
  <c r="BY151" i="43"/>
  <c r="BY153" i="43"/>
  <c r="AJ148" i="43"/>
  <c r="AJ152" i="43"/>
  <c r="AJ153" i="43"/>
  <c r="AJ149" i="43"/>
  <c r="AJ154" i="43"/>
  <c r="AJ156" i="43"/>
  <c r="AL355" i="42" l="1"/>
  <c r="AL190" i="43"/>
  <c r="AL354" i="42"/>
  <c r="AL347" i="42"/>
  <c r="AL193" i="43"/>
  <c r="AL189" i="43"/>
  <c r="AL346" i="42"/>
  <c r="AL191" i="43"/>
  <c r="AL192" i="43"/>
  <c r="AL356" i="42"/>
  <c r="AL345" i="42"/>
  <c r="AL351" i="42"/>
  <c r="AL344" i="42"/>
  <c r="AL343" i="42"/>
  <c r="AL353" i="42"/>
  <c r="AL342" i="42"/>
  <c r="AL352" i="42"/>
  <c r="AL337" i="42"/>
  <c r="AL328" i="42"/>
  <c r="AL336" i="42"/>
  <c r="AL327" i="42"/>
  <c r="AL333" i="42"/>
  <c r="AL324" i="42"/>
  <c r="AL335" i="42"/>
  <c r="AL326" i="42"/>
  <c r="AL338" i="42"/>
  <c r="AL329" i="42"/>
  <c r="AL334" i="42"/>
  <c r="AL325" i="42"/>
  <c r="G27" i="47"/>
  <c r="G54" i="47" s="1"/>
  <c r="H28" i="47"/>
  <c r="H55" i="47" s="1"/>
  <c r="L27" i="47"/>
  <c r="L54" i="47" s="1"/>
  <c r="M28" i="47"/>
  <c r="M55" i="47" s="1"/>
  <c r="O26" i="47"/>
  <c r="O53" i="47" s="1"/>
  <c r="D22" i="47"/>
  <c r="D49" i="47" s="1"/>
  <c r="E28" i="47"/>
  <c r="E55" i="47" s="1"/>
  <c r="H27" i="47"/>
  <c r="H54" i="47" s="1"/>
  <c r="I28" i="47"/>
  <c r="I55" i="47" s="1"/>
  <c r="L26" i="47"/>
  <c r="L53" i="47" s="1"/>
  <c r="M27" i="47"/>
  <c r="M54" i="47" s="1"/>
  <c r="M22" i="47"/>
  <c r="M49" i="47" s="1"/>
  <c r="C21" i="53"/>
  <c r="M10" i="53"/>
  <c r="L10" i="53"/>
  <c r="D26" i="47"/>
  <c r="D53" i="47" s="1"/>
  <c r="E27" i="47"/>
  <c r="E54" i="47" s="1"/>
  <c r="E22" i="47"/>
  <c r="E49" i="47" s="1"/>
  <c r="F28" i="47"/>
  <c r="F55" i="47" s="1"/>
  <c r="H26" i="47"/>
  <c r="H53" i="47" s="1"/>
  <c r="I27" i="47"/>
  <c r="I54" i="47" s="1"/>
  <c r="I22" i="47"/>
  <c r="I49" i="47" s="1"/>
  <c r="J28" i="47"/>
  <c r="J55" i="47" s="1"/>
  <c r="M26" i="47"/>
  <c r="M53" i="47" s="1"/>
  <c r="N27" i="47"/>
  <c r="N54" i="47" s="1"/>
  <c r="N22" i="47"/>
  <c r="N49" i="47" s="1"/>
  <c r="O28" i="47"/>
  <c r="O55" i="47" s="1"/>
  <c r="C20" i="53"/>
  <c r="M9" i="53"/>
  <c r="L9" i="53"/>
  <c r="L72" i="53"/>
  <c r="D28" i="47"/>
  <c r="D55" i="47" s="1"/>
  <c r="F26" i="47"/>
  <c r="F53" i="47" s="1"/>
  <c r="G22" i="47"/>
  <c r="G49" i="47" s="1"/>
  <c r="J26" i="47"/>
  <c r="J53" i="47" s="1"/>
  <c r="K27" i="47"/>
  <c r="K54" i="47" s="1"/>
  <c r="L22" i="47"/>
  <c r="L49" i="47" s="1"/>
  <c r="D27" i="47"/>
  <c r="D54" i="47" s="1"/>
  <c r="G26" i="47"/>
  <c r="G53" i="47" s="1"/>
  <c r="H22" i="47"/>
  <c r="H49" i="47" s="1"/>
  <c r="N28" i="47"/>
  <c r="N55" i="47" s="1"/>
  <c r="E26" i="47"/>
  <c r="E53" i="47" s="1"/>
  <c r="F27" i="47"/>
  <c r="F54" i="47" s="1"/>
  <c r="F22" i="47"/>
  <c r="F49" i="47" s="1"/>
  <c r="G28" i="47"/>
  <c r="G55" i="47" s="1"/>
  <c r="I26" i="47"/>
  <c r="I53" i="47" s="1"/>
  <c r="J27" i="47"/>
  <c r="J54" i="47" s="1"/>
  <c r="J22" i="47"/>
  <c r="J49" i="47" s="1"/>
  <c r="K28" i="47"/>
  <c r="K55" i="47" s="1"/>
  <c r="K22" i="47"/>
  <c r="K49" i="47" s="1"/>
  <c r="L28" i="47"/>
  <c r="L55" i="47" s="1"/>
  <c r="N26" i="47"/>
  <c r="N53" i="47" s="1"/>
  <c r="O27" i="47"/>
  <c r="O54" i="47" s="1"/>
  <c r="O22" i="47"/>
  <c r="O49" i="47" s="1"/>
  <c r="C24" i="53"/>
  <c r="M13" i="53"/>
  <c r="L13" i="53"/>
  <c r="AL182" i="43"/>
  <c r="AL173" i="43"/>
  <c r="AL181" i="43"/>
  <c r="AL172" i="43"/>
  <c r="AJ172" i="43"/>
  <c r="AJ190" i="43"/>
  <c r="AJ181" i="43"/>
  <c r="AL184" i="43"/>
  <c r="AL202" i="43" s="1"/>
  <c r="AL175" i="43"/>
  <c r="AL180" i="43"/>
  <c r="AL198" i="43" s="1"/>
  <c r="AL171" i="43"/>
  <c r="AJ171" i="43"/>
  <c r="AJ189" i="43"/>
  <c r="AJ180" i="43"/>
  <c r="AL183" i="43"/>
  <c r="AL201" i="43" s="1"/>
  <c r="AL174" i="43"/>
  <c r="N152" i="43"/>
  <c r="N156" i="43"/>
  <c r="N150" i="43"/>
  <c r="N154" i="43"/>
  <c r="N149" i="43"/>
  <c r="N153" i="43"/>
  <c r="N148" i="43"/>
  <c r="AJ360" i="42"/>
  <c r="AJ363" i="42"/>
  <c r="AJ364" i="42"/>
  <c r="AJ362" i="42"/>
  <c r="AJ365" i="42"/>
  <c r="AJ361" i="42"/>
  <c r="N309" i="42"/>
  <c r="N310" i="42"/>
  <c r="N308" i="42"/>
  <c r="N307" i="42"/>
  <c r="N306" i="42"/>
  <c r="N305" i="42"/>
  <c r="N312" i="42"/>
  <c r="N304" i="42"/>
  <c r="N311" i="42"/>
  <c r="N303" i="42"/>
  <c r="AJ151" i="43"/>
  <c r="AJ150" i="43"/>
  <c r="AG313" i="42"/>
  <c r="K195" i="42"/>
  <c r="L122" i="43"/>
  <c r="Y156" i="43"/>
  <c r="Z156" i="43"/>
  <c r="AA156" i="43"/>
  <c r="AB156" i="43"/>
  <c r="AC156" i="43"/>
  <c r="AD156" i="43"/>
  <c r="AE156" i="43"/>
  <c r="E135" i="43"/>
  <c r="I119" i="43"/>
  <c r="G103" i="43"/>
  <c r="E87" i="43"/>
  <c r="G23" i="43"/>
  <c r="E7" i="43"/>
  <c r="C7" i="43"/>
  <c r="M287" i="42"/>
  <c r="L287" i="42"/>
  <c r="K287" i="42"/>
  <c r="M264" i="42"/>
  <c r="L264" i="42"/>
  <c r="K264" i="42"/>
  <c r="M241" i="42"/>
  <c r="L241" i="42"/>
  <c r="K241" i="42"/>
  <c r="M218" i="42"/>
  <c r="L218" i="42"/>
  <c r="K218" i="42"/>
  <c r="M172" i="42"/>
  <c r="L172" i="42"/>
  <c r="K172" i="42"/>
  <c r="M149" i="42"/>
  <c r="L149" i="42"/>
  <c r="K149" i="42"/>
  <c r="M126" i="42"/>
  <c r="L126" i="42"/>
  <c r="K126" i="42"/>
  <c r="M103" i="42"/>
  <c r="L103" i="42"/>
  <c r="K103" i="42"/>
  <c r="M80" i="42"/>
  <c r="L80" i="42"/>
  <c r="K80" i="42"/>
  <c r="M57" i="42"/>
  <c r="L57" i="42"/>
  <c r="K57" i="42"/>
  <c r="M34" i="42"/>
  <c r="L34" i="42"/>
  <c r="K34" i="42"/>
  <c r="M11" i="42"/>
  <c r="L11" i="42"/>
  <c r="K11" i="42"/>
  <c r="J120" i="43"/>
  <c r="M138" i="43"/>
  <c r="M122" i="43"/>
  <c r="M106" i="43"/>
  <c r="M90" i="43"/>
  <c r="M74" i="43"/>
  <c r="M58" i="43"/>
  <c r="M42" i="43"/>
  <c r="M26" i="43"/>
  <c r="M10" i="43"/>
  <c r="L138" i="43"/>
  <c r="L106" i="43"/>
  <c r="L90" i="43"/>
  <c r="L74" i="43"/>
  <c r="L58" i="43"/>
  <c r="L42" i="43"/>
  <c r="L10" i="43"/>
  <c r="K138" i="43"/>
  <c r="K122" i="43"/>
  <c r="K106" i="43"/>
  <c r="K90" i="43"/>
  <c r="K74" i="43"/>
  <c r="K58" i="43"/>
  <c r="K42" i="43"/>
  <c r="K26" i="43"/>
  <c r="K288" i="42"/>
  <c r="K283" i="42"/>
  <c r="K265" i="42"/>
  <c r="K260" i="42"/>
  <c r="K242" i="42"/>
  <c r="K237" i="42"/>
  <c r="K219" i="42"/>
  <c r="K214" i="42"/>
  <c r="K196" i="42"/>
  <c r="K191" i="42"/>
  <c r="K173" i="42"/>
  <c r="K168" i="42"/>
  <c r="K150" i="42"/>
  <c r="K145" i="42"/>
  <c r="K127" i="42"/>
  <c r="K122" i="42"/>
  <c r="K104" i="42"/>
  <c r="K99" i="42"/>
  <c r="K81" i="42"/>
  <c r="K76" i="42"/>
  <c r="K58" i="42"/>
  <c r="K53" i="42"/>
  <c r="K35" i="42"/>
  <c r="K30" i="42"/>
  <c r="K12" i="42"/>
  <c r="K7" i="42"/>
  <c r="L288" i="42"/>
  <c r="L283" i="42"/>
  <c r="L265" i="42"/>
  <c r="L260" i="42"/>
  <c r="L242" i="42"/>
  <c r="L237" i="42"/>
  <c r="L219" i="42"/>
  <c r="L214" i="42"/>
  <c r="L196" i="42"/>
  <c r="L191" i="42"/>
  <c r="L173" i="42"/>
  <c r="L168" i="42"/>
  <c r="L150" i="42"/>
  <c r="L145" i="42"/>
  <c r="L127" i="42"/>
  <c r="L122" i="42"/>
  <c r="L104" i="42"/>
  <c r="L99" i="42"/>
  <c r="L81" i="42"/>
  <c r="L76" i="42"/>
  <c r="L58" i="42"/>
  <c r="L35" i="42"/>
  <c r="L30" i="42"/>
  <c r="L7" i="42"/>
  <c r="M288" i="42"/>
  <c r="M283" i="42"/>
  <c r="M265" i="42"/>
  <c r="M260" i="42"/>
  <c r="M242" i="42"/>
  <c r="M237" i="42"/>
  <c r="M219" i="42"/>
  <c r="M214" i="42"/>
  <c r="M196" i="42"/>
  <c r="M191" i="42"/>
  <c r="M173" i="42"/>
  <c r="M168" i="42"/>
  <c r="M150" i="42"/>
  <c r="M127" i="42"/>
  <c r="M122" i="42"/>
  <c r="M104" i="42"/>
  <c r="M99" i="42"/>
  <c r="M81" i="42"/>
  <c r="M58" i="42"/>
  <c r="M53" i="42"/>
  <c r="M30" i="42"/>
  <c r="M12" i="42"/>
  <c r="M7" i="42"/>
  <c r="M289" i="42"/>
  <c r="M266" i="42"/>
  <c r="M243" i="42"/>
  <c r="M220" i="42"/>
  <c r="M197" i="42"/>
  <c r="M174" i="42"/>
  <c r="M151" i="42"/>
  <c r="M128" i="42"/>
  <c r="M105" i="42"/>
  <c r="M82" i="42"/>
  <c r="M59" i="42"/>
  <c r="M36" i="42"/>
  <c r="M13" i="42"/>
  <c r="G11" i="42"/>
  <c r="H11" i="42"/>
  <c r="F13" i="42"/>
  <c r="G34" i="42"/>
  <c r="H34" i="42"/>
  <c r="I34" i="42"/>
  <c r="F36" i="42"/>
  <c r="I36" i="42"/>
  <c r="J36" i="42"/>
  <c r="F289" i="42"/>
  <c r="G289" i="42"/>
  <c r="H289" i="42"/>
  <c r="I289" i="42"/>
  <c r="J289" i="42"/>
  <c r="K289" i="42"/>
  <c r="L289" i="42"/>
  <c r="BL155" i="43"/>
  <c r="Y148" i="43"/>
  <c r="BR151" i="43"/>
  <c r="AX148" i="43"/>
  <c r="BM148" i="43"/>
  <c r="Z148" i="43"/>
  <c r="BN148" i="43"/>
  <c r="AA148" i="43"/>
  <c r="BO148" i="43"/>
  <c r="AB148" i="43"/>
  <c r="BP148" i="43"/>
  <c r="AC148" i="43"/>
  <c r="BQ148" i="43"/>
  <c r="AD148" i="43"/>
  <c r="BR148" i="43"/>
  <c r="AE148" i="43"/>
  <c r="BM149" i="43"/>
  <c r="Z149" i="43"/>
  <c r="BN149" i="43"/>
  <c r="AA149" i="43"/>
  <c r="BO149" i="43"/>
  <c r="AB149" i="43"/>
  <c r="BP149" i="43"/>
  <c r="AC149" i="43"/>
  <c r="BQ149" i="43"/>
  <c r="AD149" i="43"/>
  <c r="BR149" i="43"/>
  <c r="AE149" i="43"/>
  <c r="BM150" i="43"/>
  <c r="Z150" i="43"/>
  <c r="BN150" i="43"/>
  <c r="AA150" i="43"/>
  <c r="BO150" i="43"/>
  <c r="AB150" i="43"/>
  <c r="BP150" i="43"/>
  <c r="AC150" i="43"/>
  <c r="BQ150" i="43"/>
  <c r="AD150" i="43"/>
  <c r="BR150" i="43"/>
  <c r="AE150" i="43"/>
  <c r="BM151" i="43"/>
  <c r="AS148" i="43"/>
  <c r="BN151" i="43"/>
  <c r="AT148" i="43"/>
  <c r="BO151" i="43"/>
  <c r="AU148" i="43"/>
  <c r="BP151" i="43"/>
  <c r="AV148" i="43"/>
  <c r="BQ151" i="43"/>
  <c r="AW148" i="43"/>
  <c r="BM153" i="43"/>
  <c r="AS150" i="43"/>
  <c r="BN153" i="43"/>
  <c r="AT150" i="43"/>
  <c r="BO153" i="43"/>
  <c r="AU150" i="43"/>
  <c r="BP153" i="43"/>
  <c r="AV150" i="43"/>
  <c r="BQ153" i="43"/>
  <c r="AW150" i="43"/>
  <c r="BR153" i="43"/>
  <c r="AX150" i="43"/>
  <c r="Z151" i="43"/>
  <c r="AA151" i="43"/>
  <c r="AB151" i="43"/>
  <c r="AC151" i="43"/>
  <c r="AD151" i="43"/>
  <c r="AE151" i="43"/>
  <c r="Y151" i="43"/>
  <c r="BL151" i="43"/>
  <c r="AR148" i="43"/>
  <c r="BL153" i="43"/>
  <c r="AR150" i="43"/>
  <c r="BL149" i="43"/>
  <c r="Y149" i="43"/>
  <c r="BL150" i="43"/>
  <c r="Y150" i="43"/>
  <c r="BL148" i="43"/>
  <c r="BM155" i="43"/>
  <c r="BN155" i="43"/>
  <c r="BO155" i="43"/>
  <c r="BP155" i="43"/>
  <c r="BQ155" i="43"/>
  <c r="BR155" i="43"/>
  <c r="BM156" i="43"/>
  <c r="BN156" i="43"/>
  <c r="BO156" i="43"/>
  <c r="BP156" i="43"/>
  <c r="BQ156" i="43"/>
  <c r="BR156" i="43"/>
  <c r="BM157" i="43"/>
  <c r="BN157" i="43"/>
  <c r="BO157" i="43"/>
  <c r="BP157" i="43"/>
  <c r="BQ157" i="43"/>
  <c r="BR157" i="43"/>
  <c r="BM158" i="43"/>
  <c r="BN158" i="43"/>
  <c r="BO158" i="43"/>
  <c r="BP158" i="43"/>
  <c r="BQ158" i="43"/>
  <c r="BR158" i="43"/>
  <c r="BM160" i="43"/>
  <c r="BN160" i="43"/>
  <c r="BO160" i="43"/>
  <c r="BP160" i="43"/>
  <c r="AC193" i="43" s="1"/>
  <c r="BQ160" i="43"/>
  <c r="BR160" i="43"/>
  <c r="BL160" i="43"/>
  <c r="BL158" i="43"/>
  <c r="BL156" i="43"/>
  <c r="BL157" i="43"/>
  <c r="C4" i="43"/>
  <c r="D4" i="43"/>
  <c r="E4" i="43"/>
  <c r="F4" i="43"/>
  <c r="G4" i="43"/>
  <c r="H4" i="43"/>
  <c r="I4" i="43"/>
  <c r="C20" i="43"/>
  <c r="D20" i="43"/>
  <c r="E20" i="43"/>
  <c r="F20" i="43"/>
  <c r="G20" i="43"/>
  <c r="H20" i="43"/>
  <c r="I20" i="43"/>
  <c r="C36" i="43"/>
  <c r="D36" i="43"/>
  <c r="E36" i="43"/>
  <c r="F36" i="43"/>
  <c r="G36" i="43"/>
  <c r="H36" i="43"/>
  <c r="I36" i="43"/>
  <c r="C52" i="43"/>
  <c r="D52" i="43"/>
  <c r="E52" i="43"/>
  <c r="F52" i="43"/>
  <c r="G52" i="43"/>
  <c r="H52" i="43"/>
  <c r="I52" i="43"/>
  <c r="C68" i="43"/>
  <c r="D68" i="43"/>
  <c r="E68" i="43"/>
  <c r="F68" i="43"/>
  <c r="G68" i="43"/>
  <c r="H68" i="43"/>
  <c r="I68" i="43"/>
  <c r="C84" i="43"/>
  <c r="D84" i="43"/>
  <c r="E84" i="43"/>
  <c r="F84" i="43"/>
  <c r="G84" i="43"/>
  <c r="H84" i="43"/>
  <c r="I84" i="43"/>
  <c r="C100" i="43"/>
  <c r="D100" i="43"/>
  <c r="E100" i="43"/>
  <c r="F100" i="43"/>
  <c r="G100" i="43"/>
  <c r="H100" i="43"/>
  <c r="I100" i="43"/>
  <c r="C116" i="43"/>
  <c r="D116" i="43"/>
  <c r="E116" i="43"/>
  <c r="F116" i="43"/>
  <c r="G116" i="43"/>
  <c r="H116" i="43"/>
  <c r="I116" i="43"/>
  <c r="C132" i="43"/>
  <c r="D132" i="43"/>
  <c r="E132" i="43"/>
  <c r="F132" i="43"/>
  <c r="G132" i="43"/>
  <c r="H132" i="43"/>
  <c r="I132" i="43"/>
  <c r="J10" i="43"/>
  <c r="F10" i="43"/>
  <c r="G10" i="43"/>
  <c r="H10" i="43"/>
  <c r="I10" i="43"/>
  <c r="F26" i="43"/>
  <c r="G26" i="43"/>
  <c r="H26" i="43"/>
  <c r="I26" i="43"/>
  <c r="J26" i="43"/>
  <c r="F42" i="43"/>
  <c r="G42" i="43"/>
  <c r="H42" i="43"/>
  <c r="I42" i="43"/>
  <c r="J42" i="43"/>
  <c r="F58" i="43"/>
  <c r="G58" i="43"/>
  <c r="I58" i="43"/>
  <c r="J58" i="43"/>
  <c r="F74" i="43"/>
  <c r="G74" i="43"/>
  <c r="H74" i="43"/>
  <c r="I74" i="43"/>
  <c r="J74" i="43"/>
  <c r="F90" i="43"/>
  <c r="G90" i="43"/>
  <c r="H90" i="43"/>
  <c r="AE154" i="43"/>
  <c r="I90" i="43"/>
  <c r="J90" i="43"/>
  <c r="F106" i="43"/>
  <c r="G106" i="43"/>
  <c r="H106" i="43"/>
  <c r="I106" i="43"/>
  <c r="J106" i="43"/>
  <c r="F122" i="43"/>
  <c r="G122" i="43"/>
  <c r="H122" i="43"/>
  <c r="I122" i="43"/>
  <c r="J122" i="43"/>
  <c r="F138" i="43"/>
  <c r="G138" i="43"/>
  <c r="H138" i="43"/>
  <c r="I138" i="43"/>
  <c r="J138" i="43"/>
  <c r="C5" i="43"/>
  <c r="D5" i="43"/>
  <c r="E5" i="43"/>
  <c r="F5" i="43"/>
  <c r="G5" i="43"/>
  <c r="H5" i="43"/>
  <c r="I5" i="43"/>
  <c r="C21" i="43"/>
  <c r="D21" i="43"/>
  <c r="E21" i="43"/>
  <c r="F21" i="43"/>
  <c r="G21" i="43"/>
  <c r="H21" i="43"/>
  <c r="I21" i="43"/>
  <c r="C37" i="43"/>
  <c r="D37" i="43"/>
  <c r="E37" i="43"/>
  <c r="F37" i="43"/>
  <c r="G37" i="43"/>
  <c r="H37" i="43"/>
  <c r="I37" i="43"/>
  <c r="C53" i="43"/>
  <c r="D53" i="43"/>
  <c r="E53" i="43"/>
  <c r="F53" i="43"/>
  <c r="G53" i="43"/>
  <c r="H53" i="43"/>
  <c r="I53" i="43"/>
  <c r="C69" i="43"/>
  <c r="D69" i="43"/>
  <c r="E69" i="43"/>
  <c r="F69" i="43"/>
  <c r="G69" i="43"/>
  <c r="H69" i="43"/>
  <c r="I69" i="43"/>
  <c r="C85" i="43"/>
  <c r="D85" i="43"/>
  <c r="E85" i="43"/>
  <c r="F85" i="43"/>
  <c r="G85" i="43"/>
  <c r="H85" i="43"/>
  <c r="I85" i="43"/>
  <c r="C101" i="43"/>
  <c r="D101" i="43"/>
  <c r="E101" i="43"/>
  <c r="F101" i="43"/>
  <c r="G101" i="43"/>
  <c r="H101" i="43"/>
  <c r="I101" i="43"/>
  <c r="C117" i="43"/>
  <c r="D117" i="43"/>
  <c r="E117" i="43"/>
  <c r="F117" i="43"/>
  <c r="G117" i="43"/>
  <c r="H117" i="43"/>
  <c r="I117" i="43"/>
  <c r="C133" i="43"/>
  <c r="D133" i="43"/>
  <c r="E133" i="43"/>
  <c r="F133" i="43"/>
  <c r="G133" i="43"/>
  <c r="H133" i="43"/>
  <c r="I133" i="43"/>
  <c r="C6" i="43"/>
  <c r="D6" i="43"/>
  <c r="E6" i="43"/>
  <c r="F6" i="43"/>
  <c r="G6" i="43"/>
  <c r="H6" i="43"/>
  <c r="I6" i="43"/>
  <c r="C22" i="43"/>
  <c r="D22" i="43"/>
  <c r="E22" i="43"/>
  <c r="F22" i="43"/>
  <c r="G22" i="43"/>
  <c r="H22" i="43"/>
  <c r="I22" i="43"/>
  <c r="C38" i="43"/>
  <c r="D38" i="43"/>
  <c r="E38" i="43"/>
  <c r="F38" i="43"/>
  <c r="G38" i="43"/>
  <c r="H38" i="43"/>
  <c r="I38" i="43"/>
  <c r="C54" i="43"/>
  <c r="D54" i="43"/>
  <c r="E54" i="43"/>
  <c r="F54" i="43"/>
  <c r="G54" i="43"/>
  <c r="H54" i="43"/>
  <c r="I54" i="43"/>
  <c r="C70" i="43"/>
  <c r="D70" i="43"/>
  <c r="E70" i="43"/>
  <c r="F70" i="43"/>
  <c r="G70" i="43"/>
  <c r="H70" i="43"/>
  <c r="I70" i="43"/>
  <c r="C86" i="43"/>
  <c r="D86" i="43"/>
  <c r="E86" i="43"/>
  <c r="F86" i="43"/>
  <c r="G86" i="43"/>
  <c r="H86" i="43"/>
  <c r="I86" i="43"/>
  <c r="C102" i="43"/>
  <c r="D102" i="43"/>
  <c r="E102" i="43"/>
  <c r="F102" i="43"/>
  <c r="G102" i="43"/>
  <c r="H102" i="43"/>
  <c r="I102" i="43"/>
  <c r="C118" i="43"/>
  <c r="D118" i="43"/>
  <c r="E118" i="43"/>
  <c r="F118" i="43"/>
  <c r="G118" i="43"/>
  <c r="H118" i="43"/>
  <c r="I118" i="43"/>
  <c r="C134" i="43"/>
  <c r="D134" i="43"/>
  <c r="E134" i="43"/>
  <c r="F134" i="43"/>
  <c r="G134" i="43"/>
  <c r="H134" i="43"/>
  <c r="I134" i="43"/>
  <c r="C8" i="43"/>
  <c r="D8" i="43"/>
  <c r="E8" i="43"/>
  <c r="F8" i="43"/>
  <c r="G8" i="43"/>
  <c r="H8" i="43"/>
  <c r="I8" i="43"/>
  <c r="C24" i="43"/>
  <c r="D24" i="43"/>
  <c r="E24" i="43"/>
  <c r="F24" i="43"/>
  <c r="G24" i="43"/>
  <c r="H24" i="43"/>
  <c r="I24" i="43"/>
  <c r="C40" i="43"/>
  <c r="D40" i="43"/>
  <c r="E40" i="43"/>
  <c r="F40" i="43"/>
  <c r="G40" i="43"/>
  <c r="H40" i="43"/>
  <c r="I40" i="43"/>
  <c r="C56" i="43"/>
  <c r="D56" i="43"/>
  <c r="E56" i="43"/>
  <c r="F56" i="43"/>
  <c r="G56" i="43"/>
  <c r="H56" i="43"/>
  <c r="I56" i="43"/>
  <c r="C72" i="43"/>
  <c r="D72" i="43"/>
  <c r="E72" i="43"/>
  <c r="F72" i="43"/>
  <c r="G72" i="43"/>
  <c r="H72" i="43"/>
  <c r="I72" i="43"/>
  <c r="C88" i="43"/>
  <c r="D88" i="43"/>
  <c r="E88" i="43"/>
  <c r="F88" i="43"/>
  <c r="G88" i="43"/>
  <c r="H88" i="43"/>
  <c r="I88" i="43"/>
  <c r="C104" i="43"/>
  <c r="D104" i="43"/>
  <c r="E104" i="43"/>
  <c r="F104" i="43"/>
  <c r="G104" i="43"/>
  <c r="H104" i="43"/>
  <c r="I104" i="43"/>
  <c r="C120" i="43"/>
  <c r="D120" i="43"/>
  <c r="E120" i="43"/>
  <c r="F120" i="43"/>
  <c r="G120" i="43"/>
  <c r="H120" i="43"/>
  <c r="I120" i="43"/>
  <c r="C136" i="43"/>
  <c r="D136" i="43"/>
  <c r="E136" i="43"/>
  <c r="F136" i="43"/>
  <c r="G136" i="43"/>
  <c r="H136" i="43"/>
  <c r="I136" i="43"/>
  <c r="C41" i="43"/>
  <c r="D41" i="43"/>
  <c r="E41" i="43"/>
  <c r="F41" i="43"/>
  <c r="G41" i="43"/>
  <c r="H41" i="43"/>
  <c r="I41" i="43"/>
  <c r="C57" i="43"/>
  <c r="D57" i="43"/>
  <c r="E57" i="43"/>
  <c r="F57" i="43"/>
  <c r="G57" i="43"/>
  <c r="H57" i="43"/>
  <c r="I57" i="43"/>
  <c r="C73" i="43"/>
  <c r="D73" i="43"/>
  <c r="E73" i="43"/>
  <c r="F73" i="43"/>
  <c r="G73" i="43"/>
  <c r="H73" i="43"/>
  <c r="I73" i="43"/>
  <c r="C89" i="43"/>
  <c r="D89" i="43"/>
  <c r="E89" i="43"/>
  <c r="F89" i="43"/>
  <c r="G89" i="43"/>
  <c r="H89" i="43"/>
  <c r="I89" i="43"/>
  <c r="C105" i="43"/>
  <c r="D105" i="43"/>
  <c r="E105" i="43"/>
  <c r="F105" i="43"/>
  <c r="G105" i="43"/>
  <c r="H105" i="43"/>
  <c r="I105" i="43"/>
  <c r="C121" i="43"/>
  <c r="D121" i="43"/>
  <c r="E121" i="43"/>
  <c r="F121" i="43"/>
  <c r="G121" i="43"/>
  <c r="H121" i="43"/>
  <c r="I121" i="43"/>
  <c r="C137" i="43"/>
  <c r="D137" i="43"/>
  <c r="E137" i="43"/>
  <c r="F137" i="43"/>
  <c r="G137" i="43"/>
  <c r="H137" i="43"/>
  <c r="I137" i="43"/>
  <c r="C11" i="43"/>
  <c r="D11" i="43"/>
  <c r="E11" i="43"/>
  <c r="F11" i="43"/>
  <c r="G11" i="43"/>
  <c r="H11" i="43"/>
  <c r="I11" i="43"/>
  <c r="C27" i="43"/>
  <c r="D27" i="43"/>
  <c r="E27" i="43"/>
  <c r="F27" i="43"/>
  <c r="G27" i="43"/>
  <c r="H27" i="43"/>
  <c r="I27" i="43"/>
  <c r="C43" i="43"/>
  <c r="D43" i="43"/>
  <c r="E43" i="43"/>
  <c r="F43" i="43"/>
  <c r="G43" i="43"/>
  <c r="H43" i="43"/>
  <c r="I43" i="43"/>
  <c r="C59" i="43"/>
  <c r="D59" i="43"/>
  <c r="E59" i="43"/>
  <c r="F59" i="43"/>
  <c r="G59" i="43"/>
  <c r="H59" i="43"/>
  <c r="I59" i="43"/>
  <c r="C75" i="43"/>
  <c r="D75" i="43"/>
  <c r="E75" i="43"/>
  <c r="F75" i="43"/>
  <c r="G75" i="43"/>
  <c r="H75" i="43"/>
  <c r="I75" i="43"/>
  <c r="C91" i="43"/>
  <c r="D91" i="43"/>
  <c r="E91" i="43"/>
  <c r="F91" i="43"/>
  <c r="G91" i="43"/>
  <c r="H91" i="43"/>
  <c r="I91" i="43"/>
  <c r="C107" i="43"/>
  <c r="D107" i="43"/>
  <c r="E107" i="43"/>
  <c r="F107" i="43"/>
  <c r="G107" i="43"/>
  <c r="H107" i="43"/>
  <c r="I107" i="43"/>
  <c r="C123" i="43"/>
  <c r="D123" i="43"/>
  <c r="E123" i="43"/>
  <c r="F123" i="43"/>
  <c r="G123" i="43"/>
  <c r="H123" i="43"/>
  <c r="I123" i="43"/>
  <c r="C139" i="43"/>
  <c r="D139" i="43"/>
  <c r="E139" i="43"/>
  <c r="F139" i="43"/>
  <c r="G139" i="43"/>
  <c r="H139" i="43"/>
  <c r="I139" i="43"/>
  <c r="C12" i="43"/>
  <c r="D12" i="43"/>
  <c r="E12" i="43"/>
  <c r="F12" i="43"/>
  <c r="G12" i="43"/>
  <c r="H12" i="43"/>
  <c r="I12" i="43"/>
  <c r="C28" i="43"/>
  <c r="D28" i="43"/>
  <c r="E28" i="43"/>
  <c r="F28" i="43"/>
  <c r="G28" i="43"/>
  <c r="H28" i="43"/>
  <c r="I28" i="43"/>
  <c r="C44" i="43"/>
  <c r="D44" i="43"/>
  <c r="E44" i="43"/>
  <c r="F44" i="43"/>
  <c r="G44" i="43"/>
  <c r="H44" i="43"/>
  <c r="I44" i="43"/>
  <c r="C60" i="43"/>
  <c r="D60" i="43"/>
  <c r="E60" i="43"/>
  <c r="F60" i="43"/>
  <c r="G60" i="43"/>
  <c r="H60" i="43"/>
  <c r="I60" i="43"/>
  <c r="C76" i="43"/>
  <c r="D76" i="43"/>
  <c r="E76" i="43"/>
  <c r="F76" i="43"/>
  <c r="G76" i="43"/>
  <c r="H76" i="43"/>
  <c r="I76" i="43"/>
  <c r="C92" i="43"/>
  <c r="D92" i="43"/>
  <c r="E92" i="43"/>
  <c r="F92" i="43"/>
  <c r="G92" i="43"/>
  <c r="H92" i="43"/>
  <c r="I92" i="43"/>
  <c r="C108" i="43"/>
  <c r="D108" i="43"/>
  <c r="E108" i="43"/>
  <c r="F108" i="43"/>
  <c r="G108" i="43"/>
  <c r="H108" i="43"/>
  <c r="I108" i="43"/>
  <c r="C124" i="43"/>
  <c r="D124" i="43"/>
  <c r="E124" i="43"/>
  <c r="F124" i="43"/>
  <c r="G124" i="43"/>
  <c r="H124" i="43"/>
  <c r="I124" i="43"/>
  <c r="C140" i="43"/>
  <c r="D140" i="43"/>
  <c r="E140" i="43"/>
  <c r="F140" i="43"/>
  <c r="G140" i="43"/>
  <c r="H140" i="43"/>
  <c r="I140" i="43"/>
  <c r="C14" i="42"/>
  <c r="D14" i="42"/>
  <c r="E14" i="42"/>
  <c r="F14" i="42"/>
  <c r="G14" i="42"/>
  <c r="H14" i="42"/>
  <c r="I14" i="42"/>
  <c r="C37" i="42"/>
  <c r="D37" i="42"/>
  <c r="E37" i="42"/>
  <c r="F37" i="42"/>
  <c r="G37" i="42"/>
  <c r="H37" i="42"/>
  <c r="I37" i="42"/>
  <c r="C60" i="42"/>
  <c r="D60" i="42"/>
  <c r="E60" i="42"/>
  <c r="F60" i="42"/>
  <c r="G60" i="42"/>
  <c r="H60" i="42"/>
  <c r="I60" i="42"/>
  <c r="C83" i="42"/>
  <c r="D83" i="42"/>
  <c r="E83" i="42"/>
  <c r="F83" i="42"/>
  <c r="G83" i="42"/>
  <c r="H83" i="42"/>
  <c r="I83" i="42"/>
  <c r="C106" i="42"/>
  <c r="D106" i="42"/>
  <c r="E106" i="42"/>
  <c r="F106" i="42"/>
  <c r="G106" i="42"/>
  <c r="H106" i="42"/>
  <c r="I106" i="42"/>
  <c r="C129" i="42"/>
  <c r="D129" i="42"/>
  <c r="E129" i="42"/>
  <c r="F129" i="42"/>
  <c r="G129" i="42"/>
  <c r="H129" i="42"/>
  <c r="I129" i="42"/>
  <c r="C152" i="42"/>
  <c r="D152" i="42"/>
  <c r="E152" i="42"/>
  <c r="F152" i="42"/>
  <c r="G152" i="42"/>
  <c r="H152" i="42"/>
  <c r="I152" i="42"/>
  <c r="C175" i="42"/>
  <c r="D175" i="42"/>
  <c r="E175" i="42"/>
  <c r="F175" i="42"/>
  <c r="G175" i="42"/>
  <c r="H175" i="42"/>
  <c r="I175" i="42"/>
  <c r="C198" i="42"/>
  <c r="D198" i="42"/>
  <c r="E198" i="42"/>
  <c r="F198" i="42"/>
  <c r="G198" i="42"/>
  <c r="H198" i="42"/>
  <c r="I198" i="42"/>
  <c r="C221" i="42"/>
  <c r="D221" i="42"/>
  <c r="E221" i="42"/>
  <c r="F221" i="42"/>
  <c r="G221" i="42"/>
  <c r="H221" i="42"/>
  <c r="I221" i="42"/>
  <c r="C244" i="42"/>
  <c r="D244" i="42"/>
  <c r="E244" i="42"/>
  <c r="F244" i="42"/>
  <c r="G244" i="42"/>
  <c r="H244" i="42"/>
  <c r="I244" i="42"/>
  <c r="C267" i="42"/>
  <c r="D267" i="42"/>
  <c r="E267" i="42"/>
  <c r="F267" i="42"/>
  <c r="G267" i="42"/>
  <c r="H267" i="42"/>
  <c r="I267" i="42"/>
  <c r="C290" i="42"/>
  <c r="D290" i="42"/>
  <c r="E290" i="42"/>
  <c r="F290" i="42"/>
  <c r="G290" i="42"/>
  <c r="H290" i="42"/>
  <c r="I290" i="42"/>
  <c r="G13" i="42"/>
  <c r="H13" i="42"/>
  <c r="K13" i="42"/>
  <c r="L13" i="42"/>
  <c r="G36" i="42"/>
  <c r="H36" i="42"/>
  <c r="K36" i="42"/>
  <c r="L36" i="42"/>
  <c r="F59" i="42"/>
  <c r="H59" i="42"/>
  <c r="I59" i="42"/>
  <c r="J59" i="42"/>
  <c r="K59" i="42"/>
  <c r="L59" i="42"/>
  <c r="F82" i="42"/>
  <c r="G82" i="42"/>
  <c r="H82" i="42"/>
  <c r="I82" i="42"/>
  <c r="J82" i="42"/>
  <c r="K82" i="42"/>
  <c r="L82" i="42"/>
  <c r="F105" i="42"/>
  <c r="G105" i="42"/>
  <c r="H105" i="42"/>
  <c r="I105" i="42"/>
  <c r="J105" i="42"/>
  <c r="L105" i="42"/>
  <c r="F128" i="42"/>
  <c r="G128" i="42"/>
  <c r="H128" i="42"/>
  <c r="I128" i="42"/>
  <c r="J128" i="42"/>
  <c r="K128" i="42"/>
  <c r="L128" i="42"/>
  <c r="F151" i="42"/>
  <c r="G151" i="42"/>
  <c r="H151" i="42"/>
  <c r="I151" i="42"/>
  <c r="J151" i="42"/>
  <c r="K151" i="42"/>
  <c r="L151" i="42"/>
  <c r="F174" i="42"/>
  <c r="G174" i="42"/>
  <c r="H174" i="42"/>
  <c r="I174" i="42"/>
  <c r="J174" i="42"/>
  <c r="K174" i="42"/>
  <c r="L174" i="42"/>
  <c r="F197" i="42"/>
  <c r="G197" i="42"/>
  <c r="H197" i="42"/>
  <c r="I197" i="42"/>
  <c r="J197" i="42"/>
  <c r="K197" i="42"/>
  <c r="L197" i="42"/>
  <c r="F220" i="42"/>
  <c r="G220" i="42"/>
  <c r="H220" i="42"/>
  <c r="I220" i="42"/>
  <c r="J220" i="42"/>
  <c r="K220" i="42"/>
  <c r="L220" i="42"/>
  <c r="F243" i="42"/>
  <c r="G243" i="42"/>
  <c r="H243" i="42"/>
  <c r="I243" i="42"/>
  <c r="J243" i="42"/>
  <c r="K243" i="42"/>
  <c r="L243" i="42"/>
  <c r="F266" i="42"/>
  <c r="G266" i="42"/>
  <c r="H266" i="42"/>
  <c r="I266" i="42"/>
  <c r="J266" i="42"/>
  <c r="K266" i="42"/>
  <c r="L266" i="42"/>
  <c r="J288" i="42"/>
  <c r="C12" i="42"/>
  <c r="D12" i="42"/>
  <c r="E12" i="42"/>
  <c r="F12" i="42"/>
  <c r="G12" i="42"/>
  <c r="H12" i="42"/>
  <c r="I12" i="42"/>
  <c r="J12" i="42"/>
  <c r="C35" i="42"/>
  <c r="D35" i="42"/>
  <c r="E35" i="42"/>
  <c r="F35" i="42"/>
  <c r="G35" i="42"/>
  <c r="H35" i="42"/>
  <c r="I35" i="42"/>
  <c r="J35" i="42"/>
  <c r="C58" i="42"/>
  <c r="D58" i="42"/>
  <c r="E58" i="42"/>
  <c r="F58" i="42"/>
  <c r="G58" i="42"/>
  <c r="H58" i="42"/>
  <c r="I58" i="42"/>
  <c r="J58" i="42"/>
  <c r="C81" i="42"/>
  <c r="D81" i="42"/>
  <c r="E81" i="42"/>
  <c r="F81" i="42"/>
  <c r="G81" i="42"/>
  <c r="H81" i="42"/>
  <c r="I81" i="42"/>
  <c r="J81" i="42"/>
  <c r="C104" i="42"/>
  <c r="D104" i="42"/>
  <c r="E104" i="42"/>
  <c r="F104" i="42"/>
  <c r="G104" i="42"/>
  <c r="H104" i="42"/>
  <c r="I104" i="42"/>
  <c r="J104" i="42"/>
  <c r="C127" i="42"/>
  <c r="D127" i="42"/>
  <c r="E127" i="42"/>
  <c r="F127" i="42"/>
  <c r="G127" i="42"/>
  <c r="H127" i="42"/>
  <c r="I127" i="42"/>
  <c r="J127" i="42"/>
  <c r="C150" i="42"/>
  <c r="D150" i="42"/>
  <c r="E150" i="42"/>
  <c r="F150" i="42"/>
  <c r="G150" i="42"/>
  <c r="H150" i="42"/>
  <c r="I150" i="42"/>
  <c r="J150" i="42"/>
  <c r="C173" i="42"/>
  <c r="D173" i="42"/>
  <c r="E173" i="42"/>
  <c r="F173" i="42"/>
  <c r="G173" i="42"/>
  <c r="H173" i="42"/>
  <c r="I173" i="42"/>
  <c r="J173" i="42"/>
  <c r="C196" i="42"/>
  <c r="D196" i="42"/>
  <c r="E196" i="42"/>
  <c r="F196" i="42"/>
  <c r="G196" i="42"/>
  <c r="H196" i="42"/>
  <c r="I196" i="42"/>
  <c r="J196" i="42"/>
  <c r="C219" i="42"/>
  <c r="D219" i="42"/>
  <c r="E219" i="42"/>
  <c r="F219" i="42"/>
  <c r="G219" i="42"/>
  <c r="H219" i="42"/>
  <c r="I219" i="42"/>
  <c r="J219" i="42"/>
  <c r="C242" i="42"/>
  <c r="D242" i="42"/>
  <c r="E242" i="42"/>
  <c r="F242" i="42"/>
  <c r="G242" i="42"/>
  <c r="H242" i="42"/>
  <c r="I242" i="42"/>
  <c r="J242" i="42"/>
  <c r="C265" i="42"/>
  <c r="D265" i="42"/>
  <c r="E265" i="42"/>
  <c r="F265" i="42"/>
  <c r="G265" i="42"/>
  <c r="H265" i="42"/>
  <c r="I265" i="42"/>
  <c r="J265" i="42"/>
  <c r="C288" i="42"/>
  <c r="D288" i="42"/>
  <c r="E288" i="42"/>
  <c r="F288" i="42"/>
  <c r="G288" i="42"/>
  <c r="H288" i="42"/>
  <c r="I288" i="42"/>
  <c r="J287" i="42"/>
  <c r="F11" i="42"/>
  <c r="J11" i="42"/>
  <c r="F34" i="42"/>
  <c r="J34" i="42"/>
  <c r="F57" i="42"/>
  <c r="G57" i="42"/>
  <c r="H57" i="42"/>
  <c r="I57" i="42"/>
  <c r="F80" i="42"/>
  <c r="G80" i="42"/>
  <c r="H80" i="42"/>
  <c r="I80" i="42"/>
  <c r="J80" i="42"/>
  <c r="F103" i="42"/>
  <c r="G103" i="42"/>
  <c r="H103" i="42"/>
  <c r="I103" i="42"/>
  <c r="J103" i="42"/>
  <c r="F126" i="42"/>
  <c r="G126" i="42"/>
  <c r="H126" i="42"/>
  <c r="I126" i="42"/>
  <c r="J126" i="42"/>
  <c r="F149" i="42"/>
  <c r="G149" i="42"/>
  <c r="H149" i="42"/>
  <c r="I149" i="42"/>
  <c r="J149" i="42"/>
  <c r="G172" i="42"/>
  <c r="H172" i="42"/>
  <c r="I172" i="42"/>
  <c r="J172" i="42"/>
  <c r="F195" i="42"/>
  <c r="G195" i="42"/>
  <c r="H195" i="42"/>
  <c r="I195" i="42"/>
  <c r="J195" i="42"/>
  <c r="F218" i="42"/>
  <c r="G218" i="42"/>
  <c r="H218" i="42"/>
  <c r="I218" i="42"/>
  <c r="J218" i="42"/>
  <c r="F241" i="42"/>
  <c r="G241" i="42"/>
  <c r="H241" i="42"/>
  <c r="I241" i="42"/>
  <c r="J241" i="42"/>
  <c r="F264" i="42"/>
  <c r="G264" i="42"/>
  <c r="H264" i="42"/>
  <c r="I264" i="42"/>
  <c r="J264" i="42"/>
  <c r="F287" i="42"/>
  <c r="G287" i="42"/>
  <c r="H287" i="42"/>
  <c r="I287" i="42"/>
  <c r="C10" i="42"/>
  <c r="D10" i="42"/>
  <c r="E10" i="42"/>
  <c r="F10" i="42"/>
  <c r="G10" i="42"/>
  <c r="H10" i="42"/>
  <c r="I10" i="42"/>
  <c r="C33" i="42"/>
  <c r="D33" i="42"/>
  <c r="E33" i="42"/>
  <c r="F33" i="42"/>
  <c r="G33" i="42"/>
  <c r="H33" i="42"/>
  <c r="I33" i="42"/>
  <c r="C56" i="42"/>
  <c r="D56" i="42"/>
  <c r="E56" i="42"/>
  <c r="F56" i="42"/>
  <c r="G56" i="42"/>
  <c r="H56" i="42"/>
  <c r="I56" i="42"/>
  <c r="C79" i="42"/>
  <c r="D79" i="42"/>
  <c r="E79" i="42"/>
  <c r="F79" i="42"/>
  <c r="G79" i="42"/>
  <c r="H79" i="42"/>
  <c r="I79" i="42"/>
  <c r="C102" i="42"/>
  <c r="D102" i="42"/>
  <c r="E102" i="42"/>
  <c r="F102" i="42"/>
  <c r="G102" i="42"/>
  <c r="H102" i="42"/>
  <c r="I102" i="42"/>
  <c r="C125" i="42"/>
  <c r="D125" i="42"/>
  <c r="E125" i="42"/>
  <c r="F125" i="42"/>
  <c r="G125" i="42"/>
  <c r="H125" i="42"/>
  <c r="I125" i="42"/>
  <c r="C148" i="42"/>
  <c r="D148" i="42"/>
  <c r="E148" i="42"/>
  <c r="F148" i="42"/>
  <c r="G148" i="42"/>
  <c r="H148" i="42"/>
  <c r="I148" i="42"/>
  <c r="C171" i="42"/>
  <c r="D171" i="42"/>
  <c r="E171" i="42"/>
  <c r="F171" i="42"/>
  <c r="G171" i="42"/>
  <c r="H171" i="42"/>
  <c r="I171" i="42"/>
  <c r="C194" i="42"/>
  <c r="D194" i="42"/>
  <c r="E194" i="42"/>
  <c r="F194" i="42"/>
  <c r="G194" i="42"/>
  <c r="H194" i="42"/>
  <c r="I194" i="42"/>
  <c r="C217" i="42"/>
  <c r="D217" i="42"/>
  <c r="E217" i="42"/>
  <c r="F217" i="42"/>
  <c r="G217" i="42"/>
  <c r="H217" i="42"/>
  <c r="I217" i="42"/>
  <c r="C240" i="42"/>
  <c r="D240" i="42"/>
  <c r="E240" i="42"/>
  <c r="F240" i="42"/>
  <c r="G240" i="42"/>
  <c r="H240" i="42"/>
  <c r="I240" i="42"/>
  <c r="C263" i="42"/>
  <c r="D263" i="42"/>
  <c r="E263" i="42"/>
  <c r="F263" i="42"/>
  <c r="G263" i="42"/>
  <c r="H263" i="42"/>
  <c r="I263" i="42"/>
  <c r="C286" i="42"/>
  <c r="D286" i="42"/>
  <c r="E286" i="42"/>
  <c r="F286" i="42"/>
  <c r="G286" i="42"/>
  <c r="H286" i="42"/>
  <c r="I286" i="42"/>
  <c r="C9" i="42"/>
  <c r="D9" i="42"/>
  <c r="E9" i="42"/>
  <c r="F9" i="42"/>
  <c r="G9" i="42"/>
  <c r="H9" i="42"/>
  <c r="I9" i="42"/>
  <c r="C32" i="42"/>
  <c r="D32" i="42"/>
  <c r="E32" i="42"/>
  <c r="F32" i="42"/>
  <c r="G32" i="42"/>
  <c r="H32" i="42"/>
  <c r="I32" i="42"/>
  <c r="C55" i="42"/>
  <c r="D55" i="42"/>
  <c r="E55" i="42"/>
  <c r="F55" i="42"/>
  <c r="G55" i="42"/>
  <c r="H55" i="42"/>
  <c r="I55" i="42"/>
  <c r="C78" i="42"/>
  <c r="D78" i="42"/>
  <c r="E78" i="42"/>
  <c r="F78" i="42"/>
  <c r="G78" i="42"/>
  <c r="H78" i="42"/>
  <c r="I78" i="42"/>
  <c r="C101" i="42"/>
  <c r="D101" i="42"/>
  <c r="E101" i="42"/>
  <c r="F101" i="42"/>
  <c r="G101" i="42"/>
  <c r="H101" i="42"/>
  <c r="I101" i="42"/>
  <c r="C147" i="42"/>
  <c r="D147" i="42"/>
  <c r="E147" i="42"/>
  <c r="F147" i="42"/>
  <c r="G147" i="42"/>
  <c r="H147" i="42"/>
  <c r="I147" i="42"/>
  <c r="C170" i="42"/>
  <c r="D170" i="42"/>
  <c r="E170" i="42"/>
  <c r="F170" i="42"/>
  <c r="G170" i="42"/>
  <c r="H170" i="42"/>
  <c r="I170" i="42"/>
  <c r="C216" i="42"/>
  <c r="D216" i="42"/>
  <c r="E216" i="42"/>
  <c r="F216" i="42"/>
  <c r="G216" i="42"/>
  <c r="H216" i="42"/>
  <c r="I216" i="42"/>
  <c r="C239" i="42"/>
  <c r="D239" i="42"/>
  <c r="E239" i="42"/>
  <c r="F239" i="42"/>
  <c r="G239" i="42"/>
  <c r="H239" i="42"/>
  <c r="I239" i="42"/>
  <c r="C262" i="42"/>
  <c r="D262" i="42"/>
  <c r="E262" i="42"/>
  <c r="F262" i="42"/>
  <c r="G262" i="42"/>
  <c r="H262" i="42"/>
  <c r="I262" i="42"/>
  <c r="C285" i="42"/>
  <c r="D285" i="42"/>
  <c r="E285" i="42"/>
  <c r="F285" i="42"/>
  <c r="G285" i="42"/>
  <c r="H285" i="42"/>
  <c r="I285" i="42"/>
  <c r="J283" i="42"/>
  <c r="C7" i="42"/>
  <c r="D7" i="42"/>
  <c r="E7" i="42"/>
  <c r="F7" i="42"/>
  <c r="G7" i="42"/>
  <c r="H7" i="42"/>
  <c r="I7" i="42"/>
  <c r="J7" i="42"/>
  <c r="C30" i="42"/>
  <c r="D30" i="42"/>
  <c r="E30" i="42"/>
  <c r="F30" i="42"/>
  <c r="G30" i="42"/>
  <c r="H30" i="42"/>
  <c r="I30" i="42"/>
  <c r="J30" i="42"/>
  <c r="C53" i="42"/>
  <c r="D53" i="42"/>
  <c r="E53" i="42"/>
  <c r="F53" i="42"/>
  <c r="G53" i="42"/>
  <c r="H53" i="42"/>
  <c r="I53" i="42"/>
  <c r="J53" i="42"/>
  <c r="C76" i="42"/>
  <c r="D76" i="42"/>
  <c r="E76" i="42"/>
  <c r="F76" i="42"/>
  <c r="G76" i="42"/>
  <c r="H76" i="42"/>
  <c r="I76" i="42"/>
  <c r="J76" i="42"/>
  <c r="C99" i="42"/>
  <c r="D99" i="42"/>
  <c r="E99" i="42"/>
  <c r="F99" i="42"/>
  <c r="G99" i="42"/>
  <c r="H99" i="42"/>
  <c r="I99" i="42"/>
  <c r="J99" i="42"/>
  <c r="C122" i="42"/>
  <c r="D122" i="42"/>
  <c r="E122" i="42"/>
  <c r="F122" i="42"/>
  <c r="G122" i="42"/>
  <c r="H122" i="42"/>
  <c r="I122" i="42"/>
  <c r="J122" i="42"/>
  <c r="C145" i="42"/>
  <c r="D145" i="42"/>
  <c r="E145" i="42"/>
  <c r="F145" i="42"/>
  <c r="G145" i="42"/>
  <c r="H145" i="42"/>
  <c r="I145" i="42"/>
  <c r="J145" i="42"/>
  <c r="C168" i="42"/>
  <c r="D168" i="42"/>
  <c r="E168" i="42"/>
  <c r="F168" i="42"/>
  <c r="G168" i="42"/>
  <c r="H168" i="42"/>
  <c r="I168" i="42"/>
  <c r="J168" i="42"/>
  <c r="C191" i="42"/>
  <c r="D191" i="42"/>
  <c r="E191" i="42"/>
  <c r="F191" i="42"/>
  <c r="G191" i="42"/>
  <c r="H191" i="42"/>
  <c r="I191" i="42"/>
  <c r="J191" i="42"/>
  <c r="C214" i="42"/>
  <c r="D214" i="42"/>
  <c r="E214" i="42"/>
  <c r="F214" i="42"/>
  <c r="G214" i="42"/>
  <c r="H214" i="42"/>
  <c r="I214" i="42"/>
  <c r="J214" i="42"/>
  <c r="C237" i="42"/>
  <c r="D237" i="42"/>
  <c r="E237" i="42"/>
  <c r="F237" i="42"/>
  <c r="G237" i="42"/>
  <c r="H237" i="42"/>
  <c r="I237" i="42"/>
  <c r="J237" i="42"/>
  <c r="C260" i="42"/>
  <c r="D260" i="42"/>
  <c r="E260" i="42"/>
  <c r="F260" i="42"/>
  <c r="G260" i="42"/>
  <c r="H260" i="42"/>
  <c r="I260" i="42"/>
  <c r="J260" i="42"/>
  <c r="C283" i="42"/>
  <c r="D283" i="42"/>
  <c r="E283" i="42"/>
  <c r="F283" i="42"/>
  <c r="G283" i="42"/>
  <c r="H283" i="42"/>
  <c r="I283" i="42"/>
  <c r="C6" i="42"/>
  <c r="D6" i="42"/>
  <c r="E6" i="42"/>
  <c r="F6" i="42"/>
  <c r="G6" i="42"/>
  <c r="H6" i="42"/>
  <c r="I6" i="42"/>
  <c r="C29" i="42"/>
  <c r="D29" i="42"/>
  <c r="E29" i="42"/>
  <c r="F29" i="42"/>
  <c r="G29" i="42"/>
  <c r="H29" i="42"/>
  <c r="I29" i="42"/>
  <c r="C52" i="42"/>
  <c r="D52" i="42"/>
  <c r="E52" i="42"/>
  <c r="F52" i="42"/>
  <c r="G52" i="42"/>
  <c r="H52" i="42"/>
  <c r="I52" i="42"/>
  <c r="C75" i="42"/>
  <c r="D75" i="42"/>
  <c r="E75" i="42"/>
  <c r="F75" i="42"/>
  <c r="G75" i="42"/>
  <c r="H75" i="42"/>
  <c r="I75" i="42"/>
  <c r="C98" i="42"/>
  <c r="D98" i="42"/>
  <c r="E98" i="42"/>
  <c r="F98" i="42"/>
  <c r="G98" i="42"/>
  <c r="H98" i="42"/>
  <c r="I98" i="42"/>
  <c r="C121" i="42"/>
  <c r="D121" i="42"/>
  <c r="E121" i="42"/>
  <c r="F121" i="42"/>
  <c r="G121" i="42"/>
  <c r="H121" i="42"/>
  <c r="I121" i="42"/>
  <c r="C144" i="42"/>
  <c r="D144" i="42"/>
  <c r="E144" i="42"/>
  <c r="F144" i="42"/>
  <c r="G144" i="42"/>
  <c r="H144" i="42"/>
  <c r="I144" i="42"/>
  <c r="C167" i="42"/>
  <c r="D167" i="42"/>
  <c r="E167" i="42"/>
  <c r="F167" i="42"/>
  <c r="G167" i="42"/>
  <c r="H167" i="42"/>
  <c r="I167" i="42"/>
  <c r="C190" i="42"/>
  <c r="D190" i="42"/>
  <c r="E190" i="42"/>
  <c r="F190" i="42"/>
  <c r="G190" i="42"/>
  <c r="H190" i="42"/>
  <c r="I190" i="42"/>
  <c r="C213" i="42"/>
  <c r="D213" i="42"/>
  <c r="E213" i="42"/>
  <c r="F213" i="42"/>
  <c r="G213" i="42"/>
  <c r="H213" i="42"/>
  <c r="I213" i="42"/>
  <c r="C236" i="42"/>
  <c r="D236" i="42"/>
  <c r="E236" i="42"/>
  <c r="F236" i="42"/>
  <c r="G236" i="42"/>
  <c r="H236" i="42"/>
  <c r="I236" i="42"/>
  <c r="C259" i="42"/>
  <c r="D259" i="42"/>
  <c r="E259" i="42"/>
  <c r="F259" i="42"/>
  <c r="G259" i="42"/>
  <c r="H259" i="42"/>
  <c r="I259" i="42"/>
  <c r="C282" i="42"/>
  <c r="D282" i="42"/>
  <c r="E282" i="42"/>
  <c r="F282" i="42"/>
  <c r="G282" i="42"/>
  <c r="H282" i="42"/>
  <c r="I282" i="42"/>
  <c r="C5" i="42"/>
  <c r="D5" i="42"/>
  <c r="E5" i="42"/>
  <c r="F5" i="42"/>
  <c r="G5" i="42"/>
  <c r="H5" i="42"/>
  <c r="I5" i="42"/>
  <c r="C28" i="42"/>
  <c r="D28" i="42"/>
  <c r="E28" i="42"/>
  <c r="F28" i="42"/>
  <c r="G28" i="42"/>
  <c r="H28" i="42"/>
  <c r="I28" i="42"/>
  <c r="C51" i="42"/>
  <c r="D51" i="42"/>
  <c r="E51" i="42"/>
  <c r="F51" i="42"/>
  <c r="G51" i="42"/>
  <c r="H51" i="42"/>
  <c r="I51" i="42"/>
  <c r="C74" i="42"/>
  <c r="D74" i="42"/>
  <c r="E74" i="42"/>
  <c r="F74" i="42"/>
  <c r="G74" i="42"/>
  <c r="H74" i="42"/>
  <c r="I74" i="42"/>
  <c r="C97" i="42"/>
  <c r="D97" i="42"/>
  <c r="E97" i="42"/>
  <c r="F97" i="42"/>
  <c r="G97" i="42"/>
  <c r="H97" i="42"/>
  <c r="I97" i="42"/>
  <c r="C120" i="42"/>
  <c r="D120" i="42"/>
  <c r="E120" i="42"/>
  <c r="F120" i="42"/>
  <c r="G120" i="42"/>
  <c r="H120" i="42"/>
  <c r="I120" i="42"/>
  <c r="C143" i="42"/>
  <c r="D143" i="42"/>
  <c r="E143" i="42"/>
  <c r="F143" i="42"/>
  <c r="G143" i="42"/>
  <c r="H143" i="42"/>
  <c r="I143" i="42"/>
  <c r="C166" i="42"/>
  <c r="D166" i="42"/>
  <c r="E166" i="42"/>
  <c r="F166" i="42"/>
  <c r="G166" i="42"/>
  <c r="H166" i="42"/>
  <c r="I166" i="42"/>
  <c r="C189" i="42"/>
  <c r="D189" i="42"/>
  <c r="E189" i="42"/>
  <c r="F189" i="42"/>
  <c r="G189" i="42"/>
  <c r="H189" i="42"/>
  <c r="I189" i="42"/>
  <c r="C212" i="42"/>
  <c r="D212" i="42"/>
  <c r="E212" i="42"/>
  <c r="F212" i="42"/>
  <c r="G212" i="42"/>
  <c r="H212" i="42"/>
  <c r="I212" i="42"/>
  <c r="C235" i="42"/>
  <c r="D235" i="42"/>
  <c r="E235" i="42"/>
  <c r="F235" i="42"/>
  <c r="G235" i="42"/>
  <c r="H235" i="42"/>
  <c r="I235" i="42"/>
  <c r="C258" i="42"/>
  <c r="D258" i="42"/>
  <c r="E258" i="42"/>
  <c r="F258" i="42"/>
  <c r="G258" i="42"/>
  <c r="H258" i="42"/>
  <c r="I258" i="42"/>
  <c r="C281" i="42"/>
  <c r="D281" i="42"/>
  <c r="E281" i="42"/>
  <c r="F281" i="42"/>
  <c r="G281" i="42"/>
  <c r="H281" i="42"/>
  <c r="I281" i="42"/>
  <c r="C4" i="42"/>
  <c r="D4" i="42"/>
  <c r="E4" i="42"/>
  <c r="F4" i="42"/>
  <c r="G4" i="42"/>
  <c r="H4" i="42"/>
  <c r="I4" i="42"/>
  <c r="C27" i="42"/>
  <c r="D27" i="42"/>
  <c r="E27" i="42"/>
  <c r="F27" i="42"/>
  <c r="G27" i="42"/>
  <c r="H27" i="42"/>
  <c r="I27" i="42"/>
  <c r="C50" i="42"/>
  <c r="D50" i="42"/>
  <c r="E50" i="42"/>
  <c r="F50" i="42"/>
  <c r="G50" i="42"/>
  <c r="H50" i="42"/>
  <c r="I50" i="42"/>
  <c r="C73" i="42"/>
  <c r="D73" i="42"/>
  <c r="E73" i="42"/>
  <c r="F73" i="42"/>
  <c r="G73" i="42"/>
  <c r="H73" i="42"/>
  <c r="I73" i="42"/>
  <c r="C96" i="42"/>
  <c r="D96" i="42"/>
  <c r="E96" i="42"/>
  <c r="F96" i="42"/>
  <c r="G96" i="42"/>
  <c r="H96" i="42"/>
  <c r="I96" i="42"/>
  <c r="C119" i="42"/>
  <c r="D119" i="42"/>
  <c r="E119" i="42"/>
  <c r="F119" i="42"/>
  <c r="G119" i="42"/>
  <c r="H119" i="42"/>
  <c r="I119" i="42"/>
  <c r="C142" i="42"/>
  <c r="D142" i="42"/>
  <c r="E142" i="42"/>
  <c r="F142" i="42"/>
  <c r="G142" i="42"/>
  <c r="H142" i="42"/>
  <c r="I142" i="42"/>
  <c r="C165" i="42"/>
  <c r="D165" i="42"/>
  <c r="E165" i="42"/>
  <c r="F165" i="42"/>
  <c r="G165" i="42"/>
  <c r="H165" i="42"/>
  <c r="I165" i="42"/>
  <c r="C188" i="42"/>
  <c r="D188" i="42"/>
  <c r="E188" i="42"/>
  <c r="F188" i="42"/>
  <c r="G188" i="42"/>
  <c r="H188" i="42"/>
  <c r="I188" i="42"/>
  <c r="C211" i="42"/>
  <c r="D211" i="42"/>
  <c r="E211" i="42"/>
  <c r="F211" i="42"/>
  <c r="G211" i="42"/>
  <c r="H211" i="42"/>
  <c r="I211" i="42"/>
  <c r="C234" i="42"/>
  <c r="D234" i="42"/>
  <c r="E234" i="42"/>
  <c r="F234" i="42"/>
  <c r="G234" i="42"/>
  <c r="H234" i="42"/>
  <c r="I234" i="42"/>
  <c r="C257" i="42"/>
  <c r="D257" i="42"/>
  <c r="E257" i="42"/>
  <c r="F257" i="42"/>
  <c r="G257" i="42"/>
  <c r="H257" i="42"/>
  <c r="I257" i="42"/>
  <c r="C280" i="42"/>
  <c r="D280" i="42"/>
  <c r="E280" i="42"/>
  <c r="F280" i="42"/>
  <c r="G280" i="42"/>
  <c r="H280" i="42"/>
  <c r="I280" i="42"/>
  <c r="DG13" i="43"/>
  <c r="DF13" i="43"/>
  <c r="DE13" i="43"/>
  <c r="DD13" i="43"/>
  <c r="DC13" i="43"/>
  <c r="DB13" i="43"/>
  <c r="DA13" i="43"/>
  <c r="CZ13" i="43"/>
  <c r="C154" i="43"/>
  <c r="D154" i="43"/>
  <c r="E154" i="43"/>
  <c r="C9" i="43"/>
  <c r="I25" i="43"/>
  <c r="H25" i="43"/>
  <c r="G25" i="43"/>
  <c r="F25" i="43"/>
  <c r="E25" i="43"/>
  <c r="D25" i="43"/>
  <c r="C25" i="43"/>
  <c r="E9" i="43"/>
  <c r="D9" i="43"/>
  <c r="AS151" i="43"/>
  <c r="AT151" i="43"/>
  <c r="AU151" i="43"/>
  <c r="AV151" i="43"/>
  <c r="AW151" i="43"/>
  <c r="AX151" i="43"/>
  <c r="AS152" i="43"/>
  <c r="AT152" i="43"/>
  <c r="AU152" i="43"/>
  <c r="AV152" i="43"/>
  <c r="AW152" i="43"/>
  <c r="AX152" i="43"/>
  <c r="AS153" i="43"/>
  <c r="AT153" i="43"/>
  <c r="AU153" i="43"/>
  <c r="AV153" i="43"/>
  <c r="AW153" i="43"/>
  <c r="AX153" i="43"/>
  <c r="AS154" i="43"/>
  <c r="AT154" i="43"/>
  <c r="AU154" i="43"/>
  <c r="AV154" i="43"/>
  <c r="AW154" i="43"/>
  <c r="AX154" i="43"/>
  <c r="AS155" i="43"/>
  <c r="AT155" i="43"/>
  <c r="AU155" i="43"/>
  <c r="AV155" i="43"/>
  <c r="AW155" i="43"/>
  <c r="AX155" i="43"/>
  <c r="AR151" i="43"/>
  <c r="AR152" i="43"/>
  <c r="AR153" i="43"/>
  <c r="AR154" i="43"/>
  <c r="AR155" i="43"/>
  <c r="Y154" i="43"/>
  <c r="Y153" i="43"/>
  <c r="Y152" i="43"/>
  <c r="Z154" i="43"/>
  <c r="Z153" i="43"/>
  <c r="Z152" i="43"/>
  <c r="AA154" i="43"/>
  <c r="AA153" i="43"/>
  <c r="AA152" i="43"/>
  <c r="CF155" i="43"/>
  <c r="CG155" i="43"/>
  <c r="CH155" i="43"/>
  <c r="CF156" i="43"/>
  <c r="CG156" i="43"/>
  <c r="CH156" i="43"/>
  <c r="CF157" i="43"/>
  <c r="CG157" i="43"/>
  <c r="CH157" i="43"/>
  <c r="CF158" i="43"/>
  <c r="CG158" i="43"/>
  <c r="CH158" i="43"/>
  <c r="CF160" i="43"/>
  <c r="CG160" i="43"/>
  <c r="CH160" i="43"/>
  <c r="CF148" i="43"/>
  <c r="CG148" i="43"/>
  <c r="CH148" i="43"/>
  <c r="CF149" i="43"/>
  <c r="CG149" i="43"/>
  <c r="CH149" i="43"/>
  <c r="CF150" i="43"/>
  <c r="CG150" i="43"/>
  <c r="CH150" i="43"/>
  <c r="CF151" i="43"/>
  <c r="CG151" i="43"/>
  <c r="CH151" i="43"/>
  <c r="CF153" i="43"/>
  <c r="CG153" i="43"/>
  <c r="CH153" i="43"/>
  <c r="I193" i="42"/>
  <c r="H193" i="42"/>
  <c r="G193" i="42"/>
  <c r="F193" i="42"/>
  <c r="E193" i="42"/>
  <c r="D193" i="42"/>
  <c r="C193" i="42"/>
  <c r="I124" i="42"/>
  <c r="H124" i="42"/>
  <c r="G124" i="42"/>
  <c r="F124" i="42"/>
  <c r="E124" i="42"/>
  <c r="D124" i="42"/>
  <c r="C124" i="42"/>
  <c r="AT303" i="42"/>
  <c r="Y303" i="42"/>
  <c r="AU303" i="42"/>
  <c r="AV303" i="42"/>
  <c r="AT304" i="42"/>
  <c r="AU304" i="42"/>
  <c r="AV304" i="42"/>
  <c r="AT305" i="42"/>
  <c r="AU305" i="42"/>
  <c r="AV305" i="42"/>
  <c r="AT306" i="42"/>
  <c r="AU306" i="42"/>
  <c r="AV306" i="42"/>
  <c r="AT308" i="42"/>
  <c r="AU308" i="42"/>
  <c r="AV308" i="42"/>
  <c r="AT309" i="42"/>
  <c r="AU309" i="42"/>
  <c r="AV309" i="42"/>
  <c r="AT310" i="42"/>
  <c r="AU310" i="42"/>
  <c r="AV310" i="42"/>
  <c r="AT311" i="42"/>
  <c r="AU311" i="42"/>
  <c r="AV311" i="42"/>
  <c r="AT312" i="42"/>
  <c r="AU312" i="42"/>
  <c r="AV312" i="42"/>
  <c r="AT313" i="42"/>
  <c r="AU313" i="42"/>
  <c r="AV313" i="42"/>
  <c r="AT315" i="42"/>
  <c r="AU315" i="42"/>
  <c r="AV315" i="42"/>
  <c r="AT316" i="42"/>
  <c r="AU316" i="42"/>
  <c r="AV316" i="42"/>
  <c r="AT318" i="42"/>
  <c r="AU318" i="42"/>
  <c r="AV318" i="42"/>
  <c r="AT319" i="42"/>
  <c r="AU319" i="42"/>
  <c r="AV319" i="42"/>
  <c r="AT320" i="42"/>
  <c r="AU320" i="42"/>
  <c r="AV320" i="42"/>
  <c r="AT322" i="42"/>
  <c r="AU322" i="42"/>
  <c r="AV322" i="42"/>
  <c r="AT323" i="42"/>
  <c r="AU323" i="42"/>
  <c r="AV323" i="42"/>
  <c r="AV317" i="42"/>
  <c r="AT317" i="42"/>
  <c r="AU317" i="42"/>
  <c r="E289" i="42"/>
  <c r="D289" i="42"/>
  <c r="C289" i="42"/>
  <c r="E287" i="42"/>
  <c r="D287" i="42"/>
  <c r="C287" i="42"/>
  <c r="E266" i="42"/>
  <c r="D266" i="42"/>
  <c r="C266" i="42"/>
  <c r="E264" i="42"/>
  <c r="D264" i="42"/>
  <c r="C264" i="42"/>
  <c r="E243" i="42"/>
  <c r="D243" i="42"/>
  <c r="C243" i="42"/>
  <c r="E241" i="42"/>
  <c r="D241" i="42"/>
  <c r="C241" i="42"/>
  <c r="E220" i="42"/>
  <c r="D220" i="42"/>
  <c r="C220" i="42"/>
  <c r="E218" i="42"/>
  <c r="D218" i="42"/>
  <c r="C218" i="42"/>
  <c r="E197" i="42"/>
  <c r="D197" i="42"/>
  <c r="C197" i="42"/>
  <c r="E195" i="42"/>
  <c r="D195" i="42"/>
  <c r="C195" i="42"/>
  <c r="E174" i="42"/>
  <c r="D174" i="42"/>
  <c r="C174" i="42"/>
  <c r="E172" i="42"/>
  <c r="D172" i="42"/>
  <c r="C172" i="42"/>
  <c r="E151" i="42"/>
  <c r="D151" i="42"/>
  <c r="C151" i="42"/>
  <c r="E149" i="42"/>
  <c r="D149" i="42"/>
  <c r="C149" i="42"/>
  <c r="E128" i="42"/>
  <c r="D128" i="42"/>
  <c r="C128" i="42"/>
  <c r="E126" i="42"/>
  <c r="D126" i="42"/>
  <c r="C126" i="42"/>
  <c r="E105" i="42"/>
  <c r="D105" i="42"/>
  <c r="C105" i="42"/>
  <c r="E103" i="42"/>
  <c r="D103" i="42"/>
  <c r="C103" i="42"/>
  <c r="E82" i="42"/>
  <c r="D82" i="42"/>
  <c r="C82" i="42"/>
  <c r="E80" i="42"/>
  <c r="D80" i="42"/>
  <c r="C80" i="42"/>
  <c r="E59" i="42"/>
  <c r="D59" i="42"/>
  <c r="C59" i="42"/>
  <c r="E57" i="42"/>
  <c r="D57" i="42"/>
  <c r="C57" i="42"/>
  <c r="E36" i="42"/>
  <c r="D36" i="42"/>
  <c r="C36" i="42"/>
  <c r="E34" i="42"/>
  <c r="D34" i="42"/>
  <c r="C34" i="42"/>
  <c r="C11" i="42"/>
  <c r="D11" i="42"/>
  <c r="E11" i="42"/>
  <c r="C13" i="42"/>
  <c r="D13" i="42"/>
  <c r="E13" i="42"/>
  <c r="BQ317" i="42"/>
  <c r="BO303" i="42"/>
  <c r="BP303" i="42"/>
  <c r="BQ303" i="42"/>
  <c r="BO304" i="42"/>
  <c r="BP304" i="42"/>
  <c r="BQ304" i="42"/>
  <c r="BO305" i="42"/>
  <c r="BP305" i="42"/>
  <c r="BQ305" i="42"/>
  <c r="BO306" i="42"/>
  <c r="BP306" i="42"/>
  <c r="BQ306" i="42"/>
  <c r="BO308" i="42"/>
  <c r="BP308" i="42"/>
  <c r="BQ308" i="42"/>
  <c r="BO309" i="42"/>
  <c r="BP309" i="42"/>
  <c r="BQ309" i="42"/>
  <c r="BO310" i="42"/>
  <c r="BP310" i="42"/>
  <c r="BQ310" i="42"/>
  <c r="BO311" i="42"/>
  <c r="BP311" i="42"/>
  <c r="BQ311" i="42"/>
  <c r="BO312" i="42"/>
  <c r="BP312" i="42"/>
  <c r="BQ312" i="42"/>
  <c r="BO313" i="42"/>
  <c r="BP313" i="42"/>
  <c r="BQ313" i="42"/>
  <c r="BO315" i="42"/>
  <c r="BP315" i="42"/>
  <c r="BQ315" i="42"/>
  <c r="BO316" i="42"/>
  <c r="BP316" i="42"/>
  <c r="BQ316" i="42"/>
  <c r="BO317" i="42"/>
  <c r="BP317" i="42"/>
  <c r="BO318" i="42"/>
  <c r="BP318" i="42"/>
  <c r="BQ318" i="42"/>
  <c r="BO319" i="42"/>
  <c r="BP319" i="42"/>
  <c r="BQ319" i="42"/>
  <c r="BO320" i="42"/>
  <c r="BP320" i="42"/>
  <c r="BQ320" i="42"/>
  <c r="BO322" i="42"/>
  <c r="BP322" i="42"/>
  <c r="BQ322" i="42"/>
  <c r="BO323" i="42"/>
  <c r="BP323" i="42"/>
  <c r="BQ323" i="42"/>
  <c r="Y313" i="42"/>
  <c r="Y312" i="42"/>
  <c r="Y311" i="42"/>
  <c r="Y310" i="42"/>
  <c r="Y309" i="42"/>
  <c r="Y307" i="42"/>
  <c r="Y306" i="42"/>
  <c r="Y305" i="42"/>
  <c r="Y304" i="42"/>
  <c r="Z313" i="42"/>
  <c r="Z312" i="42"/>
  <c r="Z311" i="42"/>
  <c r="Z310" i="42"/>
  <c r="Z309" i="42"/>
  <c r="Z307" i="42"/>
  <c r="Z306" i="42"/>
  <c r="Z305" i="42"/>
  <c r="Z304" i="42"/>
  <c r="Z303" i="42"/>
  <c r="AA313" i="42"/>
  <c r="AA312" i="42"/>
  <c r="AA311" i="42"/>
  <c r="AA310" i="42"/>
  <c r="AA309" i="42"/>
  <c r="AA307" i="42"/>
  <c r="AA306" i="42"/>
  <c r="AA305" i="42"/>
  <c r="AA304" i="42"/>
  <c r="AA303" i="42"/>
  <c r="I9" i="43"/>
  <c r="H9" i="43"/>
  <c r="G9" i="43"/>
  <c r="AD307" i="42"/>
  <c r="BT313" i="42"/>
  <c r="BT319" i="42"/>
  <c r="AD304" i="42"/>
  <c r="BT304" i="42"/>
  <c r="BT311" i="42"/>
  <c r="BT303" i="42"/>
  <c r="AW304" i="42"/>
  <c r="AX304" i="42"/>
  <c r="AY304" i="42"/>
  <c r="AZ304" i="42"/>
  <c r="AW305" i="42"/>
  <c r="AX305" i="42"/>
  <c r="AY305" i="42"/>
  <c r="AZ305" i="42"/>
  <c r="AW306" i="42"/>
  <c r="AX306" i="42"/>
  <c r="AY306" i="42"/>
  <c r="AZ306" i="42"/>
  <c r="AW308" i="42"/>
  <c r="AX308" i="42"/>
  <c r="AY308" i="42"/>
  <c r="AZ308" i="42"/>
  <c r="AW309" i="42"/>
  <c r="AX309" i="42"/>
  <c r="AY309" i="42"/>
  <c r="AZ309" i="42"/>
  <c r="AW310" i="42"/>
  <c r="AX310" i="42"/>
  <c r="AY310" i="42"/>
  <c r="AZ310" i="42"/>
  <c r="AW311" i="42"/>
  <c r="AX311" i="42"/>
  <c r="AY311" i="42"/>
  <c r="AZ311" i="42"/>
  <c r="AW312" i="42"/>
  <c r="AX312" i="42"/>
  <c r="AY312" i="42"/>
  <c r="AZ312" i="42"/>
  <c r="AW313" i="42"/>
  <c r="AX313" i="42"/>
  <c r="AY313" i="42"/>
  <c r="AZ313" i="42"/>
  <c r="AW315" i="42"/>
  <c r="AX315" i="42"/>
  <c r="AY315" i="42"/>
  <c r="AZ315" i="42"/>
  <c r="AW316" i="42"/>
  <c r="AX316" i="42"/>
  <c r="AY316" i="42"/>
  <c r="AZ316" i="42"/>
  <c r="AW317" i="42"/>
  <c r="AX317" i="42"/>
  <c r="AY317" i="42"/>
  <c r="AZ317" i="42"/>
  <c r="AW318" i="42"/>
  <c r="AX318" i="42"/>
  <c r="AY318" i="42"/>
  <c r="AZ318" i="42"/>
  <c r="AW319" i="42"/>
  <c r="AX319" i="42"/>
  <c r="AY319" i="42"/>
  <c r="AZ319" i="42"/>
  <c r="AW320" i="42"/>
  <c r="AX320" i="42"/>
  <c r="AY320" i="42"/>
  <c r="AZ320" i="42"/>
  <c r="AW322" i="42"/>
  <c r="AX322" i="42"/>
  <c r="AY322" i="42"/>
  <c r="AZ322" i="42"/>
  <c r="AW323" i="42"/>
  <c r="AX323" i="42"/>
  <c r="AY323" i="42"/>
  <c r="AZ323" i="42"/>
  <c r="AX303" i="42"/>
  <c r="AY303" i="42"/>
  <c r="AZ303" i="42"/>
  <c r="AW303" i="42"/>
  <c r="CJ156" i="43"/>
  <c r="BT323" i="42"/>
  <c r="BT315" i="42"/>
  <c r="BT310" i="42"/>
  <c r="AD309" i="42"/>
  <c r="BT320" i="42"/>
  <c r="BT312" i="42"/>
  <c r="AD303" i="42"/>
  <c r="BT306" i="42"/>
  <c r="BS318" i="42"/>
  <c r="BS313" i="42"/>
  <c r="BS315" i="42"/>
  <c r="BS316" i="42"/>
  <c r="BU311" i="42"/>
  <c r="AE304" i="42"/>
  <c r="BU304" i="42"/>
  <c r="BR304" i="42"/>
  <c r="BU309" i="42"/>
  <c r="BU315" i="42"/>
  <c r="BU319" i="42"/>
  <c r="BS304" i="42"/>
  <c r="BS305" i="42"/>
  <c r="CJ157" i="43"/>
  <c r="AB303" i="42"/>
  <c r="BR316" i="42"/>
  <c r="AC304" i="42"/>
  <c r="BS320" i="42"/>
  <c r="BS322" i="42"/>
  <c r="BS323" i="42"/>
  <c r="BT317" i="42"/>
  <c r="BS310" i="42"/>
  <c r="BS312" i="42"/>
  <c r="BS319" i="42"/>
  <c r="BS306" i="42"/>
  <c r="BS308" i="42"/>
  <c r="BS309" i="42"/>
  <c r="BU322" i="42"/>
  <c r="AE307" i="42"/>
  <c r="CK150" i="43"/>
  <c r="BU312" i="42"/>
  <c r="CJ150" i="43"/>
  <c r="CJ158" i="43"/>
  <c r="CK151" i="43"/>
  <c r="CK160" i="43"/>
  <c r="CK148" i="43"/>
  <c r="BU305" i="42"/>
  <c r="CJ151" i="43"/>
  <c r="CK157" i="43"/>
  <c r="BU310" i="42"/>
  <c r="CI160" i="43"/>
  <c r="BR305" i="42"/>
  <c r="CK155" i="43"/>
  <c r="CK149" i="43"/>
  <c r="AD306" i="42"/>
  <c r="CL157" i="43"/>
  <c r="AB153" i="43"/>
  <c r="AC305" i="42"/>
  <c r="CJ155" i="43"/>
  <c r="AD152" i="43"/>
  <c r="CK156" i="43"/>
  <c r="CL153" i="43"/>
  <c r="AD153" i="43"/>
  <c r="AB305" i="42"/>
  <c r="BU320" i="42"/>
  <c r="AE305" i="42"/>
  <c r="AE303" i="42"/>
  <c r="CL156" i="43"/>
  <c r="BU318" i="42"/>
  <c r="BU308" i="42"/>
  <c r="BT309" i="42"/>
  <c r="BT316" i="42"/>
  <c r="CJ148" i="43"/>
  <c r="CJ149" i="43"/>
  <c r="AC307" i="42"/>
  <c r="AC309" i="42"/>
  <c r="AC310" i="42"/>
  <c r="BU323" i="42"/>
  <c r="CJ160" i="43"/>
  <c r="AC152" i="43"/>
  <c r="CL151" i="43"/>
  <c r="BT322" i="42"/>
  <c r="AD310" i="42"/>
  <c r="AB307" i="42"/>
  <c r="AC153" i="43"/>
  <c r="AE309" i="42"/>
  <c r="CL150" i="43"/>
  <c r="AC311" i="42"/>
  <c r="AE306" i="42"/>
  <c r="CJ153" i="43"/>
  <c r="BT308" i="42"/>
  <c r="BU316" i="42"/>
  <c r="BU313" i="42"/>
  <c r="CL155" i="43"/>
  <c r="BU306" i="42"/>
  <c r="CL149" i="43"/>
  <c r="AB152" i="43"/>
  <c r="BU303" i="42"/>
  <c r="CI156" i="43"/>
  <c r="F9" i="43"/>
  <c r="CL158" i="43"/>
  <c r="AC306" i="42"/>
  <c r="AE310" i="42"/>
  <c r="BR313" i="42"/>
  <c r="CI157" i="43"/>
  <c r="CI149" i="43"/>
  <c r="BR319" i="42"/>
  <c r="BR312" i="42"/>
  <c r="AB306" i="42"/>
  <c r="BT305" i="42"/>
  <c r="CI153" i="43"/>
  <c r="CI155" i="43"/>
  <c r="BS303" i="42"/>
  <c r="BU317" i="42"/>
  <c r="BT318" i="42"/>
  <c r="BR309" i="42"/>
  <c r="CI150" i="43"/>
  <c r="BS317" i="42"/>
  <c r="AB310" i="42"/>
  <c r="CL160" i="43"/>
  <c r="CL148" i="43"/>
  <c r="CK153" i="43"/>
  <c r="BS311" i="42"/>
  <c r="CI158" i="43"/>
  <c r="AE312" i="42"/>
  <c r="AD305" i="42"/>
  <c r="AD312" i="42"/>
  <c r="AC312" i="42"/>
  <c r="CK158" i="43"/>
  <c r="BR310" i="42"/>
  <c r="AB304" i="42"/>
  <c r="BR318" i="42"/>
  <c r="BR323" i="42"/>
  <c r="BR303" i="42"/>
  <c r="AC303" i="42"/>
  <c r="AD313" i="42"/>
  <c r="AE152" i="43"/>
  <c r="AB312" i="42"/>
  <c r="AE153" i="43"/>
  <c r="AB154" i="43"/>
  <c r="CI148" i="43"/>
  <c r="BR308" i="42"/>
  <c r="BR311" i="42"/>
  <c r="BR315" i="42"/>
  <c r="BR322" i="42"/>
  <c r="BR320" i="42"/>
  <c r="AB309" i="42"/>
  <c r="BR317" i="42"/>
  <c r="AB313" i="42"/>
  <c r="BR306" i="42"/>
  <c r="CI151" i="43"/>
  <c r="CI17" i="42"/>
  <c r="CO17" i="42"/>
  <c r="CM17" i="42"/>
  <c r="CK17" i="42"/>
  <c r="CJ17" i="42"/>
  <c r="CN17" i="42"/>
  <c r="CL17" i="42"/>
  <c r="CH17" i="42"/>
  <c r="T150" i="43"/>
  <c r="T151" i="43"/>
  <c r="U151" i="43" s="1"/>
  <c r="T155" i="43"/>
  <c r="T153" i="43"/>
  <c r="T156" i="43"/>
  <c r="T152" i="43"/>
  <c r="T303" i="42"/>
  <c r="T305" i="42"/>
  <c r="T307" i="42"/>
  <c r="T308" i="42"/>
  <c r="T311" i="42"/>
  <c r="T306" i="42"/>
  <c r="T313" i="42"/>
  <c r="J13" i="42"/>
  <c r="I11" i="42"/>
  <c r="AE311" i="42"/>
  <c r="AB311" i="42"/>
  <c r="F172" i="42"/>
  <c r="G59" i="42"/>
  <c r="AC313" i="42"/>
  <c r="K105" i="42"/>
  <c r="I13" i="42"/>
  <c r="AE313" i="42"/>
  <c r="J57" i="42"/>
  <c r="H58" i="43"/>
  <c r="AD154" i="43"/>
  <c r="AC154" i="43"/>
  <c r="AD311" i="42"/>
  <c r="T148" i="43"/>
  <c r="T149" i="43"/>
  <c r="T304" i="42"/>
  <c r="T309" i="42"/>
  <c r="T312" i="42"/>
  <c r="T154" i="43"/>
  <c r="U154" i="43" s="1"/>
  <c r="T310" i="42"/>
  <c r="J12" i="43"/>
  <c r="K12" i="43"/>
  <c r="L12" i="43"/>
  <c r="M12" i="43"/>
  <c r="M28" i="43"/>
  <c r="M44" i="43"/>
  <c r="M60" i="43"/>
  <c r="M76" i="43"/>
  <c r="M92" i="43"/>
  <c r="M108" i="43"/>
  <c r="M124" i="43"/>
  <c r="K140" i="43"/>
  <c r="J140" i="43"/>
  <c r="K108" i="43"/>
  <c r="L92" i="43"/>
  <c r="L60" i="43"/>
  <c r="L28" i="43"/>
  <c r="L44" i="43"/>
  <c r="L124" i="43"/>
  <c r="K124" i="43"/>
  <c r="K92" i="43"/>
  <c r="K60" i="43"/>
  <c r="K28" i="43"/>
  <c r="J28" i="43"/>
  <c r="J92" i="43"/>
  <c r="J60" i="43"/>
  <c r="L108" i="43"/>
  <c r="K44" i="43"/>
  <c r="L76" i="43"/>
  <c r="K76" i="43"/>
  <c r="J108" i="43"/>
  <c r="J76" i="43"/>
  <c r="J44" i="43"/>
  <c r="AL363" i="42" l="1"/>
  <c r="AL199" i="43"/>
  <c r="AL361" i="42"/>
  <c r="AL362" i="42"/>
  <c r="AL200" i="43"/>
  <c r="AL365" i="42"/>
  <c r="AL360" i="42"/>
  <c r="AL364" i="42"/>
  <c r="AB344" i="42"/>
  <c r="AE329" i="42"/>
  <c r="J22" i="53"/>
  <c r="J45" i="53" s="1"/>
  <c r="L84" i="47"/>
  <c r="J83" i="47"/>
  <c r="F83" i="47"/>
  <c r="C28" i="47"/>
  <c r="P15" i="47"/>
  <c r="Q15" i="47"/>
  <c r="D83" i="47"/>
  <c r="L78" i="47"/>
  <c r="F82" i="47"/>
  <c r="L20" i="53"/>
  <c r="C43" i="53"/>
  <c r="M20" i="53"/>
  <c r="L82" i="47"/>
  <c r="D78" i="47"/>
  <c r="H84" i="47"/>
  <c r="C22" i="71"/>
  <c r="K22" i="53"/>
  <c r="K45" i="53" s="1"/>
  <c r="C47" i="53"/>
  <c r="L24" i="53"/>
  <c r="M24" i="53"/>
  <c r="N83" i="47"/>
  <c r="I83" i="47"/>
  <c r="E83" i="47"/>
  <c r="O78" i="47"/>
  <c r="N82" i="47"/>
  <c r="K78" i="47"/>
  <c r="J78" i="47"/>
  <c r="I82" i="47"/>
  <c r="F78" i="47"/>
  <c r="E82" i="47"/>
  <c r="N84" i="47"/>
  <c r="G82" i="47"/>
  <c r="C26" i="47"/>
  <c r="Q13" i="47"/>
  <c r="P13" i="47"/>
  <c r="K83" i="47"/>
  <c r="G78" i="47"/>
  <c r="M83" i="47"/>
  <c r="I84" i="47"/>
  <c r="E84" i="47"/>
  <c r="O82" i="47"/>
  <c r="L83" i="47"/>
  <c r="G83" i="47"/>
  <c r="C27" i="47"/>
  <c r="P14" i="47"/>
  <c r="Q14" i="47"/>
  <c r="F22" i="53"/>
  <c r="F45" i="53" s="1"/>
  <c r="O83" i="47"/>
  <c r="K84" i="47"/>
  <c r="G84" i="47"/>
  <c r="H78" i="47"/>
  <c r="J82" i="47"/>
  <c r="M78" i="47"/>
  <c r="H83" i="47"/>
  <c r="M84" i="47"/>
  <c r="P9" i="47"/>
  <c r="C22" i="47"/>
  <c r="Q9" i="47"/>
  <c r="G22" i="53"/>
  <c r="G45" i="53" s="1"/>
  <c r="O84" i="47"/>
  <c r="J84" i="47"/>
  <c r="F84" i="47"/>
  <c r="D22" i="53"/>
  <c r="D45" i="53" s="1"/>
  <c r="H22" i="53"/>
  <c r="H45" i="53" s="1"/>
  <c r="D84" i="47"/>
  <c r="E22" i="71"/>
  <c r="E45" i="71" s="1"/>
  <c r="E22" i="53"/>
  <c r="E45" i="53" s="1"/>
  <c r="I22" i="53"/>
  <c r="I45" i="53" s="1"/>
  <c r="N78" i="47"/>
  <c r="M82" i="47"/>
  <c r="I78" i="47"/>
  <c r="H82" i="47"/>
  <c r="E78" i="47"/>
  <c r="D82" i="47"/>
  <c r="C44" i="53"/>
  <c r="L21" i="53"/>
  <c r="M21" i="53"/>
  <c r="AJ198" i="43"/>
  <c r="AJ176" i="43"/>
  <c r="AJ194" i="43"/>
  <c r="AJ185" i="43"/>
  <c r="AJ173" i="43"/>
  <c r="AJ191" i="43"/>
  <c r="AJ182" i="43"/>
  <c r="AJ199" i="43"/>
  <c r="AC338" i="42"/>
  <c r="Z342" i="42"/>
  <c r="AD189" i="43"/>
  <c r="I22" i="71"/>
  <c r="I45" i="71" s="1"/>
  <c r="F22" i="71"/>
  <c r="F45" i="71" s="1"/>
  <c r="G22" i="71"/>
  <c r="G45" i="71" s="1"/>
  <c r="AD352" i="42"/>
  <c r="AD343" i="42"/>
  <c r="AD334" i="42"/>
  <c r="AE324" i="42"/>
  <c r="D49" i="70"/>
  <c r="G22" i="70"/>
  <c r="G49" i="70" s="1"/>
  <c r="O22" i="70"/>
  <c r="O49" i="70" s="1"/>
  <c r="G28" i="70"/>
  <c r="G55" i="70" s="1"/>
  <c r="G27" i="70"/>
  <c r="G54" i="70" s="1"/>
  <c r="O27" i="70"/>
  <c r="O54" i="70" s="1"/>
  <c r="I26" i="70"/>
  <c r="I53" i="70" s="1"/>
  <c r="N26" i="70"/>
  <c r="N53" i="70" s="1"/>
  <c r="L28" i="70"/>
  <c r="L55" i="70" s="1"/>
  <c r="L22" i="70"/>
  <c r="L49" i="70" s="1"/>
  <c r="N22" i="70"/>
  <c r="N49" i="70" s="1"/>
  <c r="D53" i="70"/>
  <c r="H26" i="70"/>
  <c r="H53" i="70" s="1"/>
  <c r="M26" i="70"/>
  <c r="M53" i="70" s="1"/>
  <c r="M28" i="70"/>
  <c r="M55" i="70" s="1"/>
  <c r="F27" i="70"/>
  <c r="F54" i="70" s="1"/>
  <c r="J27" i="70"/>
  <c r="J54" i="70" s="1"/>
  <c r="N27" i="70"/>
  <c r="N54" i="70" s="1"/>
  <c r="G26" i="70"/>
  <c r="G53" i="70" s="1"/>
  <c r="L26" i="70"/>
  <c r="L53" i="70" s="1"/>
  <c r="H22" i="71"/>
  <c r="H45" i="71" s="1"/>
  <c r="N28" i="70"/>
  <c r="N55" i="70" s="1"/>
  <c r="J28" i="70"/>
  <c r="J55" i="70" s="1"/>
  <c r="E53" i="70"/>
  <c r="K22" i="71"/>
  <c r="K45" i="71" s="1"/>
  <c r="J22" i="71"/>
  <c r="J45" i="71" s="1"/>
  <c r="F26" i="70"/>
  <c r="F53" i="70" s="1"/>
  <c r="J26" i="70"/>
  <c r="J53" i="70" s="1"/>
  <c r="O26" i="70"/>
  <c r="O53" i="70" s="1"/>
  <c r="I22" i="70"/>
  <c r="I49" i="70" s="1"/>
  <c r="K22" i="70"/>
  <c r="K49" i="70" s="1"/>
  <c r="M22" i="70"/>
  <c r="M49" i="70" s="1"/>
  <c r="E54" i="70"/>
  <c r="I27" i="70"/>
  <c r="I54" i="70" s="1"/>
  <c r="K27" i="70"/>
  <c r="K54" i="70" s="1"/>
  <c r="M27" i="70"/>
  <c r="M54" i="70" s="1"/>
  <c r="H27" i="70"/>
  <c r="H54" i="70" s="1"/>
  <c r="L27" i="70"/>
  <c r="L54" i="70" s="1"/>
  <c r="F28" i="70"/>
  <c r="F55" i="70" s="1"/>
  <c r="H22" i="70"/>
  <c r="H49" i="70" s="1"/>
  <c r="J22" i="70"/>
  <c r="J49" i="70" s="1"/>
  <c r="AB190" i="43"/>
  <c r="Z189" i="43"/>
  <c r="U148" i="43"/>
  <c r="U156" i="43"/>
  <c r="AE192" i="43"/>
  <c r="C153" i="43"/>
  <c r="F71" i="43"/>
  <c r="D119" i="43"/>
  <c r="AE181" i="43"/>
  <c r="AD183" i="43"/>
  <c r="AA193" i="43"/>
  <c r="G87" i="43"/>
  <c r="CG161" i="43"/>
  <c r="D7" i="43"/>
  <c r="H103" i="43"/>
  <c r="D135" i="43"/>
  <c r="Z193" i="43"/>
  <c r="I23" i="43"/>
  <c r="AD193" i="43"/>
  <c r="Z175" i="43"/>
  <c r="AE183" i="43"/>
  <c r="D71" i="43"/>
  <c r="U150" i="43"/>
  <c r="G148" i="43"/>
  <c r="F148" i="43"/>
  <c r="CG154" i="43"/>
  <c r="CH161" i="43"/>
  <c r="CI154" i="43"/>
  <c r="CJ161" i="43"/>
  <c r="AC175" i="43"/>
  <c r="Z174" i="43"/>
  <c r="F23" i="43"/>
  <c r="H39" i="43"/>
  <c r="F87" i="43"/>
  <c r="CK161" i="43"/>
  <c r="E153" i="43"/>
  <c r="D156" i="43"/>
  <c r="G154" i="43"/>
  <c r="E71" i="43"/>
  <c r="F156" i="43"/>
  <c r="D155" i="43"/>
  <c r="G152" i="43"/>
  <c r="C55" i="43"/>
  <c r="I103" i="43"/>
  <c r="E156" i="43"/>
  <c r="C155" i="43"/>
  <c r="E150" i="43"/>
  <c r="I39" i="43"/>
  <c r="C119" i="43"/>
  <c r="H152" i="43"/>
  <c r="AE182" i="43"/>
  <c r="F7" i="43"/>
  <c r="H23" i="43"/>
  <c r="C39" i="43"/>
  <c r="D55" i="43"/>
  <c r="E55" i="43"/>
  <c r="H87" i="43"/>
  <c r="I87" i="43"/>
  <c r="F135" i="43"/>
  <c r="F154" i="43"/>
  <c r="H155" i="43"/>
  <c r="Z192" i="43"/>
  <c r="AC184" i="43"/>
  <c r="AC202" i="43" s="1"/>
  <c r="E155" i="43"/>
  <c r="C156" i="43"/>
  <c r="H149" i="43"/>
  <c r="C148" i="43"/>
  <c r="AB189" i="43"/>
  <c r="G155" i="43"/>
  <c r="F155" i="43"/>
  <c r="F153" i="43"/>
  <c r="F152" i="43"/>
  <c r="H148" i="43"/>
  <c r="AD192" i="43"/>
  <c r="AE184" i="43"/>
  <c r="AD173" i="43"/>
  <c r="Z182" i="43"/>
  <c r="AB181" i="43"/>
  <c r="Z171" i="43"/>
  <c r="H7" i="43"/>
  <c r="D39" i="43"/>
  <c r="H71" i="43"/>
  <c r="H135" i="43"/>
  <c r="CF161" i="43"/>
  <c r="CL161" i="43"/>
  <c r="I155" i="43"/>
  <c r="I152" i="43"/>
  <c r="G149" i="43"/>
  <c r="AD155" i="43"/>
  <c r="AD184" i="43"/>
  <c r="AE174" i="43"/>
  <c r="Y185" i="43"/>
  <c r="AA185" i="43"/>
  <c r="AB194" i="43"/>
  <c r="AD194" i="43"/>
  <c r="H119" i="43"/>
  <c r="CF154" i="43"/>
  <c r="CH154" i="43"/>
  <c r="CI161" i="43"/>
  <c r="CJ154" i="43"/>
  <c r="U155" i="43"/>
  <c r="U149" i="43"/>
  <c r="U153" i="43"/>
  <c r="AD182" i="43"/>
  <c r="I153" i="43"/>
  <c r="D152" i="43"/>
  <c r="C150" i="43"/>
  <c r="I154" i="43"/>
  <c r="CK154" i="43"/>
  <c r="D153" i="43"/>
  <c r="C152" i="43"/>
  <c r="I149" i="43"/>
  <c r="H154" i="43"/>
  <c r="AA155" i="43"/>
  <c r="C103" i="43"/>
  <c r="D103" i="43"/>
  <c r="E119" i="43"/>
  <c r="F119" i="43"/>
  <c r="G135" i="43"/>
  <c r="CL154" i="43"/>
  <c r="I7" i="43"/>
  <c r="E103" i="43"/>
  <c r="G119" i="43"/>
  <c r="I150" i="43"/>
  <c r="AC171" i="43"/>
  <c r="Z184" i="43"/>
  <c r="D87" i="43"/>
  <c r="H156" i="43"/>
  <c r="E149" i="43"/>
  <c r="Y175" i="43"/>
  <c r="C135" i="43"/>
  <c r="F149" i="43"/>
  <c r="C87" i="43"/>
  <c r="I156" i="43"/>
  <c r="AA192" i="43"/>
  <c r="AA172" i="43"/>
  <c r="F103" i="43"/>
  <c r="U152" i="43"/>
  <c r="G153" i="43"/>
  <c r="G156" i="43"/>
  <c r="F150" i="43"/>
  <c r="D149" i="43"/>
  <c r="I148" i="43"/>
  <c r="AD174" i="43"/>
  <c r="Z183" i="43"/>
  <c r="AB173" i="43"/>
  <c r="AB171" i="43"/>
  <c r="C149" i="43"/>
  <c r="I135" i="43"/>
  <c r="G150" i="43"/>
  <c r="J154" i="43"/>
  <c r="AD175" i="43"/>
  <c r="AA183" i="43"/>
  <c r="AA181" i="43"/>
  <c r="H153" i="43"/>
  <c r="E152" i="43"/>
  <c r="H150" i="43"/>
  <c r="D150" i="43"/>
  <c r="E148" i="43"/>
  <c r="D148" i="43"/>
  <c r="Y174" i="43"/>
  <c r="AB184" i="43"/>
  <c r="AC155" i="43"/>
  <c r="AE191" i="43"/>
  <c r="AA191" i="43"/>
  <c r="AC190" i="43"/>
  <c r="AE171" i="43"/>
  <c r="AA189" i="43"/>
  <c r="AA342" i="42"/>
  <c r="Z354" i="42"/>
  <c r="Y328" i="42"/>
  <c r="AE327" i="42"/>
  <c r="AD344" i="42"/>
  <c r="AD346" i="42"/>
  <c r="Z337" i="42"/>
  <c r="AB347" i="42"/>
  <c r="AA334" i="42"/>
  <c r="AE352" i="42"/>
  <c r="AE345" i="42"/>
  <c r="AE336" i="42"/>
  <c r="AD326" i="42"/>
  <c r="AC344" i="42"/>
  <c r="AA345" i="42"/>
  <c r="Y325" i="42"/>
  <c r="D312" i="42"/>
  <c r="Z336" i="42"/>
  <c r="AE325" i="42"/>
  <c r="AB353" i="42"/>
  <c r="Y336" i="42"/>
  <c r="AE347" i="42"/>
  <c r="U310" i="42"/>
  <c r="AB351" i="42"/>
  <c r="AB337" i="42"/>
  <c r="Z333" i="42"/>
  <c r="Z334" i="42"/>
  <c r="AB335" i="42"/>
  <c r="U305" i="42"/>
  <c r="AE343" i="42"/>
  <c r="AC328" i="42"/>
  <c r="U311" i="42"/>
  <c r="Y337" i="42"/>
  <c r="U304" i="42"/>
  <c r="U307" i="42"/>
  <c r="AB326" i="42"/>
  <c r="AC335" i="42"/>
  <c r="AA337" i="42"/>
  <c r="Y335" i="42"/>
  <c r="U313" i="42"/>
  <c r="AE334" i="42"/>
  <c r="AC333" i="42"/>
  <c r="AE346" i="42"/>
  <c r="Z355" i="42"/>
  <c r="N151" i="43"/>
  <c r="AB334" i="42"/>
  <c r="AB333" i="42"/>
  <c r="AE353" i="42"/>
  <c r="AE344" i="42"/>
  <c r="AE335" i="42"/>
  <c r="AD314" i="42"/>
  <c r="H313" i="42" s="1"/>
  <c r="U306" i="42"/>
  <c r="AC351" i="42"/>
  <c r="Z347" i="42"/>
  <c r="AA344" i="42"/>
  <c r="AA333" i="42"/>
  <c r="I309" i="42"/>
  <c r="AB355" i="42"/>
  <c r="U303" i="42"/>
  <c r="Z356" i="42"/>
  <c r="AA353" i="42"/>
  <c r="AA346" i="42"/>
  <c r="Y326" i="42"/>
  <c r="AA355" i="42"/>
  <c r="Y353" i="42"/>
  <c r="AA343" i="42"/>
  <c r="Y338" i="42"/>
  <c r="Z335" i="42"/>
  <c r="AA352" i="42"/>
  <c r="Y346" i="42"/>
  <c r="Z343" i="42"/>
  <c r="M119" i="43"/>
  <c r="K85" i="43"/>
  <c r="L69" i="43"/>
  <c r="L28" i="42"/>
  <c r="Z329" i="42"/>
  <c r="AE355" i="42"/>
  <c r="Y327" i="42"/>
  <c r="AB325" i="42"/>
  <c r="AD353" i="42"/>
  <c r="AD325" i="42"/>
  <c r="AC325" i="42"/>
  <c r="AB338" i="42"/>
  <c r="M96" i="42"/>
  <c r="L193" i="42"/>
  <c r="AC356" i="42"/>
  <c r="AE314" i="42"/>
  <c r="I313" i="42" s="1"/>
  <c r="AC314" i="42"/>
  <c r="G313" i="42" s="1"/>
  <c r="AC346" i="42"/>
  <c r="AD337" i="42"/>
  <c r="AD335" i="42"/>
  <c r="L75" i="42"/>
  <c r="AC355" i="42"/>
  <c r="J267" i="42"/>
  <c r="AE354" i="42"/>
  <c r="AE338" i="42"/>
  <c r="AC336" i="42"/>
  <c r="AE356" i="42"/>
  <c r="AE351" i="42"/>
  <c r="J175" i="42"/>
  <c r="AC185" i="43"/>
  <c r="F55" i="43"/>
  <c r="G71" i="43"/>
  <c r="E39" i="43"/>
  <c r="G55" i="43"/>
  <c r="AA194" i="43"/>
  <c r="AE194" i="43"/>
  <c r="Z194" i="43"/>
  <c r="G39" i="43"/>
  <c r="I55" i="43"/>
  <c r="C71" i="43"/>
  <c r="H55" i="43"/>
  <c r="C23" i="43"/>
  <c r="I71" i="43"/>
  <c r="AC194" i="43"/>
  <c r="AB185" i="43"/>
  <c r="K38" i="43"/>
  <c r="M6" i="43"/>
  <c r="M134" i="43"/>
  <c r="M91" i="43"/>
  <c r="J75" i="43"/>
  <c r="J40" i="43"/>
  <c r="AE189" i="43"/>
  <c r="F39" i="43"/>
  <c r="E23" i="43"/>
  <c r="J36" i="43"/>
  <c r="D23" i="43"/>
  <c r="Y172" i="43"/>
  <c r="Z155" i="43"/>
  <c r="AB191" i="43"/>
  <c r="AD190" i="43"/>
  <c r="Z172" i="43"/>
  <c r="AB180" i="43"/>
  <c r="Y189" i="43"/>
  <c r="BT149" i="43"/>
  <c r="J37" i="43"/>
  <c r="J84" i="43"/>
  <c r="G7" i="43"/>
  <c r="Y192" i="43"/>
  <c r="AE175" i="43"/>
  <c r="AB192" i="43"/>
  <c r="AD191" i="43"/>
  <c r="Z173" i="43"/>
  <c r="AB172" i="43"/>
  <c r="AD180" i="43"/>
  <c r="Z180" i="43"/>
  <c r="AA174" i="43"/>
  <c r="DH13" i="43"/>
  <c r="CN160" i="43"/>
  <c r="CP160" i="43"/>
  <c r="J24" i="43"/>
  <c r="Y182" i="43"/>
  <c r="AC182" i="43"/>
  <c r="AE172" i="43"/>
  <c r="AA190" i="43"/>
  <c r="AC189" i="43"/>
  <c r="K21" i="43"/>
  <c r="L5" i="43"/>
  <c r="L133" i="43"/>
  <c r="J102" i="43"/>
  <c r="AE173" i="43"/>
  <c r="AA173" i="43"/>
  <c r="AB174" i="43"/>
  <c r="AC183" i="43"/>
  <c r="AC192" i="43"/>
  <c r="AG56" i="43"/>
  <c r="K56" i="43" s="1"/>
  <c r="AC172" i="43"/>
  <c r="AB193" i="43"/>
  <c r="AB175" i="43"/>
  <c r="Y184" i="43"/>
  <c r="CP153" i="43"/>
  <c r="AG57" i="43"/>
  <c r="K57" i="43" s="1"/>
  <c r="AH73" i="43"/>
  <c r="L73" i="43" s="1"/>
  <c r="M88" i="43"/>
  <c r="AH89" i="43"/>
  <c r="L89" i="43" s="1"/>
  <c r="K103" i="43"/>
  <c r="M104" i="43"/>
  <c r="AG120" i="43"/>
  <c r="K120" i="43" s="1"/>
  <c r="M121" i="43"/>
  <c r="L139" i="43"/>
  <c r="AG136" i="43"/>
  <c r="K136" i="43" s="1"/>
  <c r="M137" i="43"/>
  <c r="AB155" i="43"/>
  <c r="AC181" i="43"/>
  <c r="AB183" i="43"/>
  <c r="M24" i="43"/>
  <c r="AE155" i="43"/>
  <c r="Y193" i="43"/>
  <c r="AA182" i="43"/>
  <c r="Y183" i="43"/>
  <c r="AA175" i="43"/>
  <c r="AC174" i="43"/>
  <c r="K22" i="43"/>
  <c r="K116" i="43"/>
  <c r="L6" i="43"/>
  <c r="L53" i="43"/>
  <c r="L100" i="43"/>
  <c r="L134" i="43"/>
  <c r="M37" i="43"/>
  <c r="M84" i="43"/>
  <c r="M118" i="43"/>
  <c r="K133" i="43"/>
  <c r="M101" i="43"/>
  <c r="J53" i="43"/>
  <c r="J100" i="43"/>
  <c r="J134" i="43"/>
  <c r="J89" i="43"/>
  <c r="M40" i="43"/>
  <c r="AG72" i="43"/>
  <c r="K72" i="43" s="1"/>
  <c r="M89" i="43"/>
  <c r="AG105" i="43"/>
  <c r="K105" i="43" s="1"/>
  <c r="AH120" i="43"/>
  <c r="L120" i="43" s="1"/>
  <c r="Y155" i="43"/>
  <c r="J9" i="43"/>
  <c r="Z191" i="43"/>
  <c r="AH104" i="43"/>
  <c r="L104" i="43" s="1"/>
  <c r="AE193" i="43"/>
  <c r="AD171" i="43"/>
  <c r="AA184" i="43"/>
  <c r="K70" i="43"/>
  <c r="L54" i="43"/>
  <c r="M38" i="43"/>
  <c r="J54" i="43"/>
  <c r="J43" i="43"/>
  <c r="J136" i="43"/>
  <c r="J105" i="43"/>
  <c r="M120" i="43"/>
  <c r="AA171" i="43"/>
  <c r="K37" i="43"/>
  <c r="K84" i="43"/>
  <c r="M5" i="43"/>
  <c r="K20" i="43"/>
  <c r="K102" i="43"/>
  <c r="L4" i="43"/>
  <c r="Z190" i="43"/>
  <c r="Y171" i="43"/>
  <c r="AD172" i="43"/>
  <c r="CN157" i="43"/>
  <c r="CO155" i="43"/>
  <c r="BT156" i="43"/>
  <c r="BT148" i="43"/>
  <c r="BT150" i="43"/>
  <c r="K100" i="43"/>
  <c r="L38" i="43"/>
  <c r="M22" i="43"/>
  <c r="M86" i="43"/>
  <c r="L135" i="43"/>
  <c r="Y180" i="43"/>
  <c r="AE180" i="43"/>
  <c r="AA180" i="43"/>
  <c r="AE190" i="43"/>
  <c r="AC173" i="43"/>
  <c r="CN148" i="43"/>
  <c r="K36" i="43"/>
  <c r="L20" i="43"/>
  <c r="K6" i="43"/>
  <c r="K52" i="43"/>
  <c r="K134" i="43"/>
  <c r="L36" i="43"/>
  <c r="M20" i="43"/>
  <c r="M69" i="43"/>
  <c r="M102" i="43"/>
  <c r="J20" i="43"/>
  <c r="J101" i="43"/>
  <c r="DI13" i="43"/>
  <c r="K123" i="43"/>
  <c r="CN153" i="43"/>
  <c r="CO153" i="43"/>
  <c r="AH9" i="43"/>
  <c r="L9" i="43" s="1"/>
  <c r="AG40" i="43"/>
  <c r="K40" i="43" s="1"/>
  <c r="M41" i="43"/>
  <c r="M57" i="43"/>
  <c r="AG73" i="43"/>
  <c r="K73" i="43" s="1"/>
  <c r="AH88" i="43"/>
  <c r="L88" i="43" s="1"/>
  <c r="AG89" i="43"/>
  <c r="K89" i="43" s="1"/>
  <c r="M123" i="43"/>
  <c r="M136" i="43"/>
  <c r="AH137" i="43"/>
  <c r="L137" i="43" s="1"/>
  <c r="AB182" i="43"/>
  <c r="Z181" i="43"/>
  <c r="AZ155" i="43"/>
  <c r="AD181" i="43"/>
  <c r="AC191" i="43"/>
  <c r="Y173" i="43"/>
  <c r="AC180" i="43"/>
  <c r="L22" i="43"/>
  <c r="J68" i="43"/>
  <c r="J59" i="43"/>
  <c r="Y190" i="43"/>
  <c r="J69" i="43"/>
  <c r="BA152" i="43"/>
  <c r="J21" i="43"/>
  <c r="L43" i="43"/>
  <c r="Y181" i="43"/>
  <c r="Y191" i="43"/>
  <c r="L132" i="43"/>
  <c r="M116" i="43"/>
  <c r="M53" i="43"/>
  <c r="J38" i="43"/>
  <c r="J118" i="43"/>
  <c r="BA153" i="43"/>
  <c r="J116" i="43"/>
  <c r="M70" i="43"/>
  <c r="M117" i="43"/>
  <c r="BT157" i="43"/>
  <c r="K53" i="43"/>
  <c r="K68" i="43"/>
  <c r="K86" i="43"/>
  <c r="K132" i="43"/>
  <c r="L37" i="43"/>
  <c r="L52" i="43"/>
  <c r="L116" i="43"/>
  <c r="J5" i="43"/>
  <c r="J52" i="43"/>
  <c r="J86" i="43"/>
  <c r="J133" i="43"/>
  <c r="K107" i="43"/>
  <c r="M139" i="43"/>
  <c r="M21" i="43"/>
  <c r="CP151" i="43"/>
  <c r="AH8" i="43"/>
  <c r="L8" i="43" s="1"/>
  <c r="M8" i="43"/>
  <c r="AH25" i="43"/>
  <c r="L25" i="43" s="1"/>
  <c r="L75" i="43"/>
  <c r="M73" i="43"/>
  <c r="J123" i="43"/>
  <c r="J104" i="43"/>
  <c r="J88" i="43"/>
  <c r="J73" i="43"/>
  <c r="BA148" i="43"/>
  <c r="L11" i="43"/>
  <c r="AZ152" i="43"/>
  <c r="L27" i="43"/>
  <c r="AG25" i="43"/>
  <c r="K25" i="43" s="1"/>
  <c r="AZ153" i="43"/>
  <c r="AH40" i="43"/>
  <c r="L40" i="43" s="1"/>
  <c r="BA151" i="43"/>
  <c r="AZ154" i="43"/>
  <c r="K91" i="43"/>
  <c r="CO158" i="43"/>
  <c r="K117" i="43"/>
  <c r="AH149" i="43"/>
  <c r="L21" i="43"/>
  <c r="L102" i="43"/>
  <c r="M132" i="43"/>
  <c r="K5" i="43"/>
  <c r="BA150" i="43"/>
  <c r="AG11" i="43"/>
  <c r="K11" i="43" s="1"/>
  <c r="K69" i="43"/>
  <c r="CN149" i="43"/>
  <c r="CO149" i="43"/>
  <c r="J22" i="43"/>
  <c r="AZ150" i="43"/>
  <c r="K27" i="43"/>
  <c r="J27" i="43"/>
  <c r="J23" i="43"/>
  <c r="M27" i="43"/>
  <c r="L101" i="43"/>
  <c r="AZ151" i="43"/>
  <c r="K118" i="43"/>
  <c r="BA155" i="43"/>
  <c r="BA154" i="43"/>
  <c r="L118" i="43"/>
  <c r="L59" i="43"/>
  <c r="K43" i="43"/>
  <c r="K139" i="43"/>
  <c r="CO156" i="43"/>
  <c r="CO150" i="43"/>
  <c r="L84" i="43"/>
  <c r="M54" i="43"/>
  <c r="K4" i="43"/>
  <c r="L70" i="43"/>
  <c r="M36" i="43"/>
  <c r="M100" i="43"/>
  <c r="M133" i="43"/>
  <c r="J70" i="43"/>
  <c r="J117" i="43"/>
  <c r="L91" i="43"/>
  <c r="J8" i="43"/>
  <c r="AG156" i="43"/>
  <c r="AG150" i="43"/>
  <c r="K54" i="43"/>
  <c r="K101" i="43"/>
  <c r="AH148" i="43"/>
  <c r="L85" i="43"/>
  <c r="M68" i="43"/>
  <c r="BU155" i="43"/>
  <c r="L68" i="43"/>
  <c r="L86" i="43"/>
  <c r="L117" i="43"/>
  <c r="CN156" i="43"/>
  <c r="CN150" i="43"/>
  <c r="BU156" i="43"/>
  <c r="BU148" i="43"/>
  <c r="BU150" i="43"/>
  <c r="J85" i="43"/>
  <c r="J132" i="43"/>
  <c r="J55" i="43"/>
  <c r="CP156" i="43"/>
  <c r="CP148" i="43"/>
  <c r="M107" i="43"/>
  <c r="CO160" i="43"/>
  <c r="J121" i="43"/>
  <c r="AG24" i="43"/>
  <c r="K24" i="43" s="1"/>
  <c r="AH72" i="43"/>
  <c r="L72" i="43" s="1"/>
  <c r="BU160" i="43"/>
  <c r="J72" i="43"/>
  <c r="J41" i="43"/>
  <c r="AG9" i="43"/>
  <c r="K9" i="43" s="1"/>
  <c r="AH24" i="43"/>
  <c r="L24" i="43" s="1"/>
  <c r="AH41" i="43"/>
  <c r="L41" i="43" s="1"/>
  <c r="M56" i="43"/>
  <c r="AH57" i="43"/>
  <c r="L57" i="43" s="1"/>
  <c r="AG88" i="43"/>
  <c r="K88" i="43" s="1"/>
  <c r="AG104" i="43"/>
  <c r="K104" i="43" s="1"/>
  <c r="M105" i="43"/>
  <c r="AG121" i="43"/>
  <c r="K121" i="43" s="1"/>
  <c r="AH136" i="43"/>
  <c r="L136" i="43" s="1"/>
  <c r="AG137" i="43"/>
  <c r="K137" i="43" s="1"/>
  <c r="M165" i="42"/>
  <c r="M236" i="42"/>
  <c r="M124" i="42"/>
  <c r="M102" i="42"/>
  <c r="L124" i="42"/>
  <c r="L171" i="42"/>
  <c r="L262" i="42"/>
  <c r="K56" i="42"/>
  <c r="J125" i="42"/>
  <c r="L50" i="42"/>
  <c r="J79" i="42"/>
  <c r="AD355" i="42"/>
  <c r="AA324" i="42"/>
  <c r="AC354" i="42"/>
  <c r="AC343" i="42"/>
  <c r="AC327" i="42"/>
  <c r="AC347" i="42"/>
  <c r="Z344" i="42"/>
  <c r="E304" i="42"/>
  <c r="L98" i="42"/>
  <c r="Y334" i="42"/>
  <c r="Y352" i="42"/>
  <c r="AA351" i="42"/>
  <c r="Z328" i="42"/>
  <c r="U308" i="42"/>
  <c r="AA314" i="42"/>
  <c r="E313" i="42" s="1"/>
  <c r="AB328" i="42"/>
  <c r="AD329" i="42"/>
  <c r="AB356" i="42"/>
  <c r="AB354" i="42"/>
  <c r="AB345" i="42"/>
  <c r="AB329" i="42"/>
  <c r="AB336" i="42"/>
  <c r="E310" i="42"/>
  <c r="E312" i="42"/>
  <c r="D310" i="42"/>
  <c r="Y356" i="42"/>
  <c r="Z353" i="42"/>
  <c r="AA328" i="42"/>
  <c r="Z338" i="42"/>
  <c r="C303" i="42"/>
  <c r="D311" i="42"/>
  <c r="G312" i="42"/>
  <c r="M51" i="42"/>
  <c r="K281" i="42"/>
  <c r="L143" i="42"/>
  <c r="L51" i="42"/>
  <c r="L167" i="42"/>
  <c r="M9" i="42"/>
  <c r="AD328" i="42"/>
  <c r="Y344" i="42"/>
  <c r="AA354" i="42"/>
  <c r="AC353" i="42"/>
  <c r="AC342" i="42"/>
  <c r="AC337" i="42"/>
  <c r="AA325" i="42"/>
  <c r="C310" i="42"/>
  <c r="Z351" i="42"/>
  <c r="Y355" i="42"/>
  <c r="AA327" i="42"/>
  <c r="Y343" i="42"/>
  <c r="J306" i="42"/>
  <c r="D309" i="42"/>
  <c r="J310" i="42"/>
  <c r="K282" i="42"/>
  <c r="J83" i="42"/>
  <c r="Y354" i="42"/>
  <c r="D306" i="42"/>
  <c r="G311" i="42"/>
  <c r="AA336" i="42"/>
  <c r="J10" i="42"/>
  <c r="M125" i="42"/>
  <c r="M147" i="42"/>
  <c r="K194" i="42"/>
  <c r="C311" i="42"/>
  <c r="I312" i="42"/>
  <c r="U309" i="42"/>
  <c r="Y345" i="42"/>
  <c r="H306" i="42"/>
  <c r="C308" i="42"/>
  <c r="U312" i="42"/>
  <c r="Y314" i="42"/>
  <c r="C313" i="42" s="1"/>
  <c r="H310" i="42"/>
  <c r="M281" i="42"/>
  <c r="M73" i="42"/>
  <c r="I310" i="42"/>
  <c r="C306" i="42"/>
  <c r="F312" i="42"/>
  <c r="G310" i="42"/>
  <c r="L257" i="42"/>
  <c r="J73" i="42"/>
  <c r="AB346" i="42"/>
  <c r="AB327" i="42"/>
  <c r="AB314" i="42"/>
  <c r="F313" i="42" s="1"/>
  <c r="AC352" i="42"/>
  <c r="AC345" i="42"/>
  <c r="AC329" i="42"/>
  <c r="AC334" i="42"/>
  <c r="C312" i="42"/>
  <c r="Y347" i="42"/>
  <c r="Z324" i="42"/>
  <c r="E306" i="42"/>
  <c r="I306" i="42"/>
  <c r="L235" i="42"/>
  <c r="L120" i="42"/>
  <c r="K189" i="42"/>
  <c r="K259" i="42"/>
  <c r="J6" i="42"/>
  <c r="J98" i="42"/>
  <c r="J190" i="42"/>
  <c r="J282" i="42"/>
  <c r="J74" i="42"/>
  <c r="J166" i="42"/>
  <c r="K121" i="42"/>
  <c r="J75" i="42"/>
  <c r="J244" i="42"/>
  <c r="AB343" i="42"/>
  <c r="Z314" i="42"/>
  <c r="D313" i="42" s="1"/>
  <c r="AA326" i="42"/>
  <c r="AA335" i="42"/>
  <c r="H311" i="42"/>
  <c r="AE333" i="42"/>
  <c r="AE342" i="42"/>
  <c r="AE337" i="42"/>
  <c r="AE328" i="42"/>
  <c r="AD345" i="42"/>
  <c r="AD327" i="42"/>
  <c r="Z326" i="42"/>
  <c r="Y333" i="42"/>
  <c r="E305" i="42"/>
  <c r="F306" i="42"/>
  <c r="H312" i="42"/>
  <c r="J259" i="42"/>
  <c r="AA347" i="42"/>
  <c r="AA329" i="42"/>
  <c r="AA356" i="42"/>
  <c r="Y324" i="42"/>
  <c r="Y342" i="42"/>
  <c r="Y351" i="42"/>
  <c r="K312" i="42"/>
  <c r="AA338" i="42"/>
  <c r="M234" i="42"/>
  <c r="AE326" i="42"/>
  <c r="AD336" i="42"/>
  <c r="Z346" i="42"/>
  <c r="AD354" i="42"/>
  <c r="Z327" i="42"/>
  <c r="AC324" i="42"/>
  <c r="F310" i="42"/>
  <c r="F311" i="42"/>
  <c r="L96" i="42"/>
  <c r="J167" i="42"/>
  <c r="J60" i="42"/>
  <c r="AD356" i="42"/>
  <c r="AD338" i="42"/>
  <c r="AD347" i="42"/>
  <c r="AB352" i="42"/>
  <c r="Z345" i="42"/>
  <c r="AB324" i="42"/>
  <c r="AB342" i="42"/>
  <c r="AD324" i="42"/>
  <c r="AD342" i="42"/>
  <c r="AD351" i="42"/>
  <c r="AD333" i="42"/>
  <c r="AC326" i="42"/>
  <c r="Y329" i="42"/>
  <c r="Z325" i="42"/>
  <c r="Z352" i="42"/>
  <c r="H303" i="42"/>
  <c r="E311" i="42"/>
  <c r="K51" i="42"/>
  <c r="L282" i="42"/>
  <c r="G307" i="42"/>
  <c r="D307" i="42"/>
  <c r="C307" i="42"/>
  <c r="J285" i="42"/>
  <c r="K60" i="42"/>
  <c r="M56" i="42"/>
  <c r="L10" i="42"/>
  <c r="L32" i="42"/>
  <c r="L125" i="42"/>
  <c r="L194" i="42"/>
  <c r="L216" i="42"/>
  <c r="K79" i="42"/>
  <c r="K101" i="42"/>
  <c r="K263" i="42"/>
  <c r="K285" i="42"/>
  <c r="J101" i="42"/>
  <c r="J263" i="42"/>
  <c r="K171" i="42"/>
  <c r="M33" i="42"/>
  <c r="L102" i="42"/>
  <c r="K9" i="42"/>
  <c r="J78" i="42"/>
  <c r="M211" i="42"/>
  <c r="J188" i="42"/>
  <c r="F304" i="42"/>
  <c r="G306" i="42"/>
  <c r="I308" i="42"/>
  <c r="H308" i="42"/>
  <c r="G308" i="42"/>
  <c r="G309" i="42"/>
  <c r="F309" i="42"/>
  <c r="C309" i="42"/>
  <c r="I307" i="42"/>
  <c r="K258" i="42"/>
  <c r="K14" i="42"/>
  <c r="K240" i="42"/>
  <c r="L9" i="42"/>
  <c r="M286" i="42"/>
  <c r="L78" i="42"/>
  <c r="K78" i="42"/>
  <c r="K125" i="42"/>
  <c r="K147" i="42"/>
  <c r="K262" i="42"/>
  <c r="J147" i="42"/>
  <c r="J194" i="42"/>
  <c r="K239" i="42"/>
  <c r="L56" i="42"/>
  <c r="M217" i="42"/>
  <c r="J262" i="42"/>
  <c r="BW310" i="42"/>
  <c r="BY310" i="42"/>
  <c r="K27" i="42"/>
  <c r="L119" i="42"/>
  <c r="J165" i="42"/>
  <c r="J280" i="42"/>
  <c r="J211" i="42"/>
  <c r="D304" i="42"/>
  <c r="I305" i="42"/>
  <c r="D308" i="42"/>
  <c r="J311" i="42"/>
  <c r="K236" i="42"/>
  <c r="K28" i="42"/>
  <c r="K190" i="42"/>
  <c r="BB318" i="42"/>
  <c r="M97" i="42"/>
  <c r="M189" i="42"/>
  <c r="L258" i="42"/>
  <c r="AG305" i="42"/>
  <c r="K213" i="42"/>
  <c r="J29" i="42"/>
  <c r="J121" i="42"/>
  <c r="J213" i="42"/>
  <c r="J28" i="42"/>
  <c r="J97" i="42"/>
  <c r="J120" i="42"/>
  <c r="J143" i="42"/>
  <c r="J189" i="42"/>
  <c r="J212" i="42"/>
  <c r="J235" i="42"/>
  <c r="J281" i="42"/>
  <c r="J170" i="42"/>
  <c r="L240" i="42"/>
  <c r="M262" i="42"/>
  <c r="L286" i="42"/>
  <c r="K193" i="42"/>
  <c r="J56" i="42"/>
  <c r="L142" i="42"/>
  <c r="K73" i="42"/>
  <c r="L188" i="42"/>
  <c r="M257" i="42"/>
  <c r="J142" i="42"/>
  <c r="H305" i="42"/>
  <c r="I311" i="42"/>
  <c r="L6" i="42"/>
  <c r="M28" i="42"/>
  <c r="M120" i="42"/>
  <c r="M212" i="42"/>
  <c r="L97" i="42"/>
  <c r="L52" i="42"/>
  <c r="K74" i="42"/>
  <c r="J27" i="42"/>
  <c r="D305" i="42"/>
  <c r="F307" i="42"/>
  <c r="K143" i="42"/>
  <c r="BD310" i="42"/>
  <c r="J312" i="42"/>
  <c r="E308" i="42"/>
  <c r="M142" i="42"/>
  <c r="K96" i="42"/>
  <c r="K211" i="42"/>
  <c r="D303" i="42"/>
  <c r="G304" i="42"/>
  <c r="F305" i="42"/>
  <c r="BD304" i="42"/>
  <c r="K5" i="42"/>
  <c r="M121" i="42"/>
  <c r="M27" i="42"/>
  <c r="J234" i="42"/>
  <c r="J50" i="42"/>
  <c r="E309" i="42"/>
  <c r="BB305" i="42"/>
  <c r="L189" i="42"/>
  <c r="L259" i="42"/>
  <c r="K244" i="42"/>
  <c r="J148" i="42"/>
  <c r="J216" i="42"/>
  <c r="J290" i="42"/>
  <c r="K148" i="42"/>
  <c r="K216" i="42"/>
  <c r="K290" i="42"/>
  <c r="L101" i="42"/>
  <c r="L217" i="42"/>
  <c r="L285" i="42"/>
  <c r="M239" i="42"/>
  <c r="BD323" i="42"/>
  <c r="M32" i="42"/>
  <c r="M79" i="42"/>
  <c r="M101" i="42"/>
  <c r="M148" i="42"/>
  <c r="M170" i="42"/>
  <c r="M194" i="42"/>
  <c r="M216" i="42"/>
  <c r="M263" i="42"/>
  <c r="M285" i="42"/>
  <c r="L55" i="42"/>
  <c r="L79" i="42"/>
  <c r="L148" i="42"/>
  <c r="L170" i="42"/>
  <c r="L239" i="42"/>
  <c r="L263" i="42"/>
  <c r="K33" i="42"/>
  <c r="K55" i="42"/>
  <c r="K102" i="42"/>
  <c r="K124" i="42"/>
  <c r="K170" i="42"/>
  <c r="K217" i="42"/>
  <c r="K286" i="42"/>
  <c r="J33" i="42"/>
  <c r="J55" i="42"/>
  <c r="J102" i="42"/>
  <c r="J124" i="42"/>
  <c r="J171" i="42"/>
  <c r="J193" i="42"/>
  <c r="J217" i="42"/>
  <c r="J239" i="42"/>
  <c r="BW306" i="42"/>
  <c r="BW323" i="42"/>
  <c r="BW309" i="42"/>
  <c r="BX313" i="42"/>
  <c r="E307" i="42"/>
  <c r="F308" i="42"/>
  <c r="AG312" i="42"/>
  <c r="C304" i="42"/>
  <c r="M144" i="42"/>
  <c r="M193" i="42"/>
  <c r="G305" i="42"/>
  <c r="H307" i="42"/>
  <c r="J129" i="42"/>
  <c r="J198" i="42"/>
  <c r="J240" i="42"/>
  <c r="K129" i="42"/>
  <c r="M240" i="42"/>
  <c r="L147" i="42"/>
  <c r="K10" i="42"/>
  <c r="M5" i="42"/>
  <c r="L212" i="42"/>
  <c r="BY304" i="42"/>
  <c r="I303" i="42"/>
  <c r="K311" i="42"/>
  <c r="K4" i="42"/>
  <c r="L73" i="42"/>
  <c r="J119" i="42"/>
  <c r="G303" i="42"/>
  <c r="F303" i="42"/>
  <c r="H304" i="42"/>
  <c r="I304" i="42"/>
  <c r="M76" i="42"/>
  <c r="J258" i="42"/>
  <c r="L74" i="42"/>
  <c r="M75" i="42"/>
  <c r="C305" i="42"/>
  <c r="H309" i="42"/>
  <c r="L310" i="42"/>
  <c r="BX303" i="42"/>
  <c r="K280" i="42"/>
  <c r="M312" i="42"/>
  <c r="L53" i="42"/>
  <c r="J286" i="42"/>
  <c r="M78" i="42"/>
  <c r="M310" i="42"/>
  <c r="L165" i="42"/>
  <c r="BB317" i="42"/>
  <c r="L211" i="42"/>
  <c r="E303" i="42"/>
  <c r="L312" i="42"/>
  <c r="L121" i="42"/>
  <c r="BX312" i="42"/>
  <c r="K97" i="42"/>
  <c r="K167" i="42"/>
  <c r="M190" i="42"/>
  <c r="BY320" i="42"/>
  <c r="K75" i="42"/>
  <c r="K29" i="42"/>
  <c r="K144" i="42"/>
  <c r="BY312" i="42"/>
  <c r="K166" i="42"/>
  <c r="BX319" i="42"/>
  <c r="K52" i="42"/>
  <c r="BD311" i="42"/>
  <c r="L190" i="42"/>
  <c r="K235" i="42"/>
  <c r="M52" i="42"/>
  <c r="M143" i="42"/>
  <c r="L281" i="42"/>
  <c r="L166" i="42"/>
  <c r="M166" i="42"/>
  <c r="BX311" i="42"/>
  <c r="M235" i="42"/>
  <c r="BX305" i="42"/>
  <c r="M6" i="42"/>
  <c r="K212" i="42"/>
  <c r="K98" i="42"/>
  <c r="L236" i="42"/>
  <c r="M98" i="42"/>
  <c r="K6" i="42"/>
  <c r="AG304" i="42"/>
  <c r="M258" i="42"/>
  <c r="BX318" i="42"/>
  <c r="M50" i="42"/>
  <c r="L4" i="42"/>
  <c r="J52" i="42"/>
  <c r="J144" i="42"/>
  <c r="J236" i="42"/>
  <c r="K83" i="42"/>
  <c r="K267" i="42"/>
  <c r="K175" i="42"/>
  <c r="BX304" i="42"/>
  <c r="BY311" i="42"/>
  <c r="BW303" i="42"/>
  <c r="K50" i="42"/>
  <c r="L234" i="42"/>
  <c r="BW305" i="42"/>
  <c r="M10" i="42"/>
  <c r="BX310" i="42"/>
  <c r="BD303" i="42"/>
  <c r="M119" i="42"/>
  <c r="K234" i="42"/>
  <c r="K156" i="43"/>
  <c r="M140" i="43"/>
  <c r="DJ13" i="43"/>
  <c r="M11" i="43"/>
  <c r="CP158" i="43"/>
  <c r="AG309" i="42"/>
  <c r="K32" i="42"/>
  <c r="L33" i="42"/>
  <c r="M55" i="42"/>
  <c r="M171" i="42"/>
  <c r="BD306" i="42"/>
  <c r="BY317" i="42"/>
  <c r="K119" i="42"/>
  <c r="J124" i="43"/>
  <c r="J106" i="42"/>
  <c r="BB320" i="42"/>
  <c r="BD317" i="42"/>
  <c r="AH156" i="43"/>
  <c r="L140" i="43"/>
  <c r="J32" i="42"/>
  <c r="J37" i="42"/>
  <c r="K106" i="42"/>
  <c r="J9" i="42"/>
  <c r="BB310" i="42"/>
  <c r="BY303" i="42"/>
  <c r="AG303" i="42"/>
  <c r="J4" i="42"/>
  <c r="K257" i="42"/>
  <c r="BB303" i="42"/>
  <c r="J5" i="42"/>
  <c r="J51" i="42"/>
  <c r="L27" i="42"/>
  <c r="K188" i="42"/>
  <c r="J96" i="42"/>
  <c r="BX317" i="42"/>
  <c r="K165" i="42"/>
  <c r="L280" i="42"/>
  <c r="M280" i="42"/>
  <c r="M188" i="42"/>
  <c r="M4" i="42"/>
  <c r="J257" i="42"/>
  <c r="L5" i="42"/>
  <c r="K306" i="42"/>
  <c r="J4" i="43"/>
  <c r="BW317" i="42"/>
  <c r="K142" i="42"/>
  <c r="K310" i="42"/>
  <c r="M35" i="42"/>
  <c r="L12" i="42"/>
  <c r="AG154" i="43"/>
  <c r="K10" i="43"/>
  <c r="L29" i="42"/>
  <c r="M213" i="42"/>
  <c r="BD305" i="42"/>
  <c r="L144" i="42"/>
  <c r="BB311" i="42"/>
  <c r="K120" i="42"/>
  <c r="J6" i="43"/>
  <c r="J221" i="42"/>
  <c r="K37" i="42"/>
  <c r="K221" i="42"/>
  <c r="BD322" i="42"/>
  <c r="BB316" i="42"/>
  <c r="BW322" i="42"/>
  <c r="BX309" i="42"/>
  <c r="BY316" i="42"/>
  <c r="CP17" i="42"/>
  <c r="CN151" i="43"/>
  <c r="CO151" i="43"/>
  <c r="BB306" i="42"/>
  <c r="J152" i="42"/>
  <c r="AG310" i="42"/>
  <c r="K152" i="42"/>
  <c r="BD320" i="42"/>
  <c r="BD316" i="42"/>
  <c r="BB315" i="42"/>
  <c r="BB313" i="42"/>
  <c r="BW320" i="42"/>
  <c r="BW316" i="42"/>
  <c r="BX308" i="42"/>
  <c r="BX306" i="42"/>
  <c r="BX323" i="42"/>
  <c r="BY315" i="42"/>
  <c r="BY313" i="42"/>
  <c r="M29" i="42"/>
  <c r="BD319" i="42"/>
  <c r="BB319" i="42"/>
  <c r="L213" i="42"/>
  <c r="J14" i="42"/>
  <c r="AG307" i="42"/>
  <c r="K198" i="42"/>
  <c r="BD315" i="42"/>
  <c r="BD313" i="42"/>
  <c r="BD309" i="42"/>
  <c r="BD308" i="42"/>
  <c r="BB309" i="42"/>
  <c r="BB308" i="42"/>
  <c r="BB323" i="42"/>
  <c r="BB322" i="42"/>
  <c r="BW315" i="42"/>
  <c r="BW313" i="42"/>
  <c r="BW308" i="42"/>
  <c r="BX322" i="42"/>
  <c r="BX320" i="42"/>
  <c r="BX316" i="42"/>
  <c r="BX315" i="42"/>
  <c r="BY309" i="42"/>
  <c r="BY308" i="42"/>
  <c r="BY306" i="42"/>
  <c r="BY323" i="42"/>
  <c r="BY322" i="42"/>
  <c r="BU149" i="43"/>
  <c r="M167" i="42"/>
  <c r="L107" i="43"/>
  <c r="BU151" i="43"/>
  <c r="BW318" i="42"/>
  <c r="CP155" i="43"/>
  <c r="BU157" i="43"/>
  <c r="M74" i="42"/>
  <c r="M259" i="42"/>
  <c r="BT151" i="43"/>
  <c r="BU158" i="43"/>
  <c r="BT153" i="43"/>
  <c r="J107" i="43"/>
  <c r="M39" i="43"/>
  <c r="M43" i="43"/>
  <c r="K59" i="43"/>
  <c r="AZ148" i="43"/>
  <c r="K71" i="43"/>
  <c r="K75" i="43"/>
  <c r="M72" i="43"/>
  <c r="L123" i="43"/>
  <c r="BT155" i="43"/>
  <c r="AG149" i="43"/>
  <c r="AH154" i="43"/>
  <c r="L26" i="43"/>
  <c r="J91" i="43"/>
  <c r="M154" i="43"/>
  <c r="CN155" i="43"/>
  <c r="CP157" i="43"/>
  <c r="CP149" i="43"/>
  <c r="BY305" i="42"/>
  <c r="BB312" i="42"/>
  <c r="BU153" i="43"/>
  <c r="J11" i="43"/>
  <c r="J135" i="43"/>
  <c r="J139" i="43"/>
  <c r="M55" i="43"/>
  <c r="M59" i="43"/>
  <c r="M75" i="43"/>
  <c r="CO148" i="43"/>
  <c r="CP150" i="43"/>
  <c r="AG306" i="42"/>
  <c r="AH150" i="43"/>
  <c r="BD318" i="42"/>
  <c r="BY318" i="42"/>
  <c r="BW312" i="42"/>
  <c r="CO157" i="43"/>
  <c r="AG148" i="43"/>
  <c r="BB304" i="42"/>
  <c r="BD312" i="42"/>
  <c r="BY319" i="42"/>
  <c r="BW319" i="42"/>
  <c r="M282" i="42"/>
  <c r="J56" i="43"/>
  <c r="J137" i="43"/>
  <c r="BW304" i="42"/>
  <c r="BT158" i="43"/>
  <c r="J119" i="43"/>
  <c r="J57" i="43"/>
  <c r="AH121" i="43"/>
  <c r="L121" i="43" s="1"/>
  <c r="BW311" i="42"/>
  <c r="BT160" i="43"/>
  <c r="AG311" i="42"/>
  <c r="CN158" i="43"/>
  <c r="J25" i="43"/>
  <c r="AG8" i="43"/>
  <c r="M25" i="43"/>
  <c r="AG41" i="43"/>
  <c r="K41" i="43" s="1"/>
  <c r="AH56" i="43"/>
  <c r="L56" i="43" s="1"/>
  <c r="M71" i="43"/>
  <c r="AH105" i="43"/>
  <c r="L105" i="43" s="1"/>
  <c r="AD198" i="43" l="1"/>
  <c r="N84" i="70"/>
  <c r="E82" i="70"/>
  <c r="K83" i="70"/>
  <c r="J82" i="70"/>
  <c r="I83" i="70"/>
  <c r="AD201" i="43"/>
  <c r="AG155" i="43"/>
  <c r="AD361" i="42"/>
  <c r="F71" i="53"/>
  <c r="F48" i="53"/>
  <c r="K71" i="53"/>
  <c r="K48" i="53"/>
  <c r="K57" i="53" s="1"/>
  <c r="M44" i="53"/>
  <c r="L44" i="53"/>
  <c r="C70" i="53"/>
  <c r="D71" i="53"/>
  <c r="D48" i="53"/>
  <c r="L11" i="53"/>
  <c r="C22" i="53"/>
  <c r="M11" i="53"/>
  <c r="J71" i="53"/>
  <c r="J48" i="53"/>
  <c r="J57" i="53" s="1"/>
  <c r="C49" i="47"/>
  <c r="P22" i="47"/>
  <c r="P27" i="47"/>
  <c r="C54" i="47"/>
  <c r="C53" i="47"/>
  <c r="P26" i="47"/>
  <c r="C69" i="53"/>
  <c r="L43" i="53"/>
  <c r="M43" i="53"/>
  <c r="I71" i="53"/>
  <c r="I48" i="53"/>
  <c r="I57" i="53" s="1"/>
  <c r="G71" i="53"/>
  <c r="G48" i="53"/>
  <c r="E71" i="53"/>
  <c r="E48" i="53"/>
  <c r="H71" i="53"/>
  <c r="H48" i="53"/>
  <c r="L47" i="53"/>
  <c r="C73" i="53"/>
  <c r="M47" i="53"/>
  <c r="C55" i="47"/>
  <c r="P28" i="47"/>
  <c r="J84" i="70"/>
  <c r="M83" i="70"/>
  <c r="F84" i="70"/>
  <c r="O82" i="70"/>
  <c r="H71" i="71"/>
  <c r="J71" i="71"/>
  <c r="D22" i="71"/>
  <c r="D45" i="71" s="1"/>
  <c r="AJ203" i="43"/>
  <c r="AJ200" i="43"/>
  <c r="F82" i="70"/>
  <c r="AB199" i="43"/>
  <c r="Z198" i="43"/>
  <c r="J78" i="70"/>
  <c r="M78" i="70"/>
  <c r="K78" i="70"/>
  <c r="H78" i="70"/>
  <c r="K71" i="71"/>
  <c r="G82" i="70"/>
  <c r="F83" i="70"/>
  <c r="I82" i="70"/>
  <c r="E71" i="71"/>
  <c r="F71" i="71"/>
  <c r="I71" i="71"/>
  <c r="H23" i="71"/>
  <c r="H46" i="71" s="1"/>
  <c r="G71" i="71"/>
  <c r="I18" i="71"/>
  <c r="I41" i="71" s="1"/>
  <c r="J21" i="71"/>
  <c r="J44" i="71" s="1"/>
  <c r="K18" i="71"/>
  <c r="K41" i="71" s="1"/>
  <c r="F20" i="71"/>
  <c r="F43" i="71" s="1"/>
  <c r="J23" i="71"/>
  <c r="J46" i="71" s="1"/>
  <c r="I21" i="71"/>
  <c r="I44" i="71" s="1"/>
  <c r="K20" i="71"/>
  <c r="K43" i="71" s="1"/>
  <c r="H16" i="71"/>
  <c r="I20" i="71"/>
  <c r="I43" i="71" s="1"/>
  <c r="L83" i="70"/>
  <c r="L82" i="70"/>
  <c r="M82" i="70"/>
  <c r="H82" i="70"/>
  <c r="N83" i="70"/>
  <c r="J83" i="70"/>
  <c r="M84" i="70"/>
  <c r="N78" i="70"/>
  <c r="L84" i="70"/>
  <c r="O83" i="70"/>
  <c r="G83" i="70"/>
  <c r="G84" i="70"/>
  <c r="D82" i="70"/>
  <c r="L78" i="70"/>
  <c r="N82" i="70"/>
  <c r="O78" i="70"/>
  <c r="G78" i="70"/>
  <c r="L21" i="70"/>
  <c r="L48" i="70" s="1"/>
  <c r="G24" i="70"/>
  <c r="G51" i="70" s="1"/>
  <c r="D47" i="70"/>
  <c r="O21" i="70"/>
  <c r="O48" i="70" s="1"/>
  <c r="K46" i="70"/>
  <c r="H46" i="70"/>
  <c r="K21" i="70"/>
  <c r="K48" i="70" s="1"/>
  <c r="K25" i="70"/>
  <c r="K52" i="70" s="1"/>
  <c r="L46" i="70"/>
  <c r="J46" i="70"/>
  <c r="N21" i="70"/>
  <c r="N48" i="70" s="1"/>
  <c r="E46" i="70"/>
  <c r="L20" i="70"/>
  <c r="L47" i="70" s="1"/>
  <c r="K24" i="70"/>
  <c r="K51" i="70" s="1"/>
  <c r="J24" i="70"/>
  <c r="J51" i="70" s="1"/>
  <c r="O24" i="70"/>
  <c r="O51" i="70" s="1"/>
  <c r="D51" i="70"/>
  <c r="K20" i="70"/>
  <c r="K47" i="70" s="1"/>
  <c r="E52" i="70"/>
  <c r="G25" i="70"/>
  <c r="G52" i="70" s="1"/>
  <c r="M25" i="70"/>
  <c r="M52" i="70" s="1"/>
  <c r="I21" i="70"/>
  <c r="I48" i="70" s="1"/>
  <c r="I25" i="70"/>
  <c r="I52" i="70" s="1"/>
  <c r="N25" i="70"/>
  <c r="N52" i="70" s="1"/>
  <c r="H21" i="70"/>
  <c r="H48" i="70" s="1"/>
  <c r="I46" i="70"/>
  <c r="H24" i="70"/>
  <c r="H51" i="70" s="1"/>
  <c r="N24" i="70"/>
  <c r="N51" i="70" s="1"/>
  <c r="O47" i="70"/>
  <c r="E47" i="70"/>
  <c r="H83" i="70"/>
  <c r="K21" i="71"/>
  <c r="K44" i="71" s="1"/>
  <c r="F21" i="71"/>
  <c r="F44" i="71" s="1"/>
  <c r="E21" i="71"/>
  <c r="E44" i="71" s="1"/>
  <c r="E20" i="71"/>
  <c r="E43" i="71" s="1"/>
  <c r="D20" i="71"/>
  <c r="D43" i="71" s="1"/>
  <c r="D52" i="70"/>
  <c r="I24" i="70"/>
  <c r="I51" i="70" s="1"/>
  <c r="O25" i="70"/>
  <c r="O52" i="70" s="1"/>
  <c r="M24" i="70"/>
  <c r="M51" i="70" s="1"/>
  <c r="H18" i="71"/>
  <c r="H41" i="71" s="1"/>
  <c r="I17" i="71"/>
  <c r="I40" i="71" s="1"/>
  <c r="H17" i="71"/>
  <c r="H40" i="71" s="1"/>
  <c r="M156" i="43"/>
  <c r="E17" i="71"/>
  <c r="E40" i="71" s="1"/>
  <c r="J16" i="71"/>
  <c r="J39" i="71" s="1"/>
  <c r="F39" i="71"/>
  <c r="D39" i="71"/>
  <c r="M311" i="42"/>
  <c r="D54" i="70"/>
  <c r="F46" i="70"/>
  <c r="I23" i="71"/>
  <c r="I46" i="71" s="1"/>
  <c r="H20" i="71"/>
  <c r="H43" i="71" s="1"/>
  <c r="J20" i="71"/>
  <c r="J43" i="71" s="1"/>
  <c r="J17" i="71"/>
  <c r="J40" i="71" s="1"/>
  <c r="J18" i="71"/>
  <c r="J41" i="71" s="1"/>
  <c r="G18" i="71"/>
  <c r="G41" i="71" s="1"/>
  <c r="G39" i="71"/>
  <c r="F23" i="71"/>
  <c r="F46" i="71" s="1"/>
  <c r="D21" i="71"/>
  <c r="D44" i="71" s="1"/>
  <c r="K16" i="71"/>
  <c r="K39" i="71" s="1"/>
  <c r="D18" i="71"/>
  <c r="D41" i="71" s="1"/>
  <c r="E18" i="71"/>
  <c r="E41" i="71" s="1"/>
  <c r="F18" i="71"/>
  <c r="F41" i="71" s="1"/>
  <c r="I16" i="71"/>
  <c r="I39" i="71" s="1"/>
  <c r="C45" i="71"/>
  <c r="G20" i="71"/>
  <c r="G43" i="71" s="1"/>
  <c r="E39" i="71"/>
  <c r="F17" i="71"/>
  <c r="F40" i="71" s="1"/>
  <c r="G21" i="71"/>
  <c r="G44" i="71" s="1"/>
  <c r="L11" i="71"/>
  <c r="D17" i="71"/>
  <c r="D40" i="71" s="1"/>
  <c r="C18" i="71"/>
  <c r="K17" i="71"/>
  <c r="K40" i="71" s="1"/>
  <c r="M11" i="71"/>
  <c r="C20" i="71"/>
  <c r="H21" i="71"/>
  <c r="H44" i="71" s="1"/>
  <c r="G17" i="71"/>
  <c r="G40" i="71" s="1"/>
  <c r="D23" i="71"/>
  <c r="D46" i="71" s="1"/>
  <c r="K23" i="71"/>
  <c r="K46" i="71" s="1"/>
  <c r="L12" i="71"/>
  <c r="G23" i="71"/>
  <c r="G46" i="71" s="1"/>
  <c r="E23" i="71"/>
  <c r="E46" i="71" s="1"/>
  <c r="J20" i="70"/>
  <c r="J47" i="70" s="1"/>
  <c r="M46" i="70"/>
  <c r="G20" i="70"/>
  <c r="G47" i="70" s="1"/>
  <c r="D48" i="70"/>
  <c r="AG314" i="42"/>
  <c r="K313" i="42" s="1"/>
  <c r="F20" i="70"/>
  <c r="F47" i="70" s="1"/>
  <c r="E51" i="70"/>
  <c r="N20" i="70"/>
  <c r="N47" i="70" s="1"/>
  <c r="J21" i="70"/>
  <c r="J48" i="70" s="1"/>
  <c r="J25" i="70"/>
  <c r="J52" i="70" s="1"/>
  <c r="F21" i="70"/>
  <c r="F48" i="70" s="1"/>
  <c r="M20" i="70"/>
  <c r="M47" i="70" s="1"/>
  <c r="L25" i="70"/>
  <c r="L52" i="70" s="1"/>
  <c r="F24" i="70"/>
  <c r="F51" i="70" s="1"/>
  <c r="L24" i="70"/>
  <c r="L51" i="70" s="1"/>
  <c r="G46" i="70"/>
  <c r="G21" i="70"/>
  <c r="G48" i="70" s="1"/>
  <c r="C55" i="70"/>
  <c r="E49" i="70"/>
  <c r="N46" i="70"/>
  <c r="I20" i="70"/>
  <c r="I47" i="70" s="1"/>
  <c r="F22" i="70"/>
  <c r="F49" i="70" s="1"/>
  <c r="O46" i="70"/>
  <c r="M21" i="70"/>
  <c r="M48" i="70" s="1"/>
  <c r="F25" i="70"/>
  <c r="F52" i="70" s="1"/>
  <c r="E48" i="70"/>
  <c r="H25" i="70"/>
  <c r="H52" i="70" s="1"/>
  <c r="H20" i="70"/>
  <c r="H47" i="70" s="1"/>
  <c r="AH155" i="43"/>
  <c r="AE201" i="43"/>
  <c r="AA199" i="43"/>
  <c r="AE200" i="43"/>
  <c r="AA202" i="43"/>
  <c r="AD202" i="43"/>
  <c r="AE199" i="43"/>
  <c r="AC198" i="43"/>
  <c r="AB198" i="43"/>
  <c r="Y176" i="43"/>
  <c r="AB200" i="43"/>
  <c r="AD200" i="43"/>
  <c r="AB203" i="43"/>
  <c r="G151" i="43"/>
  <c r="AB201" i="43"/>
  <c r="Z202" i="43"/>
  <c r="AD176" i="43"/>
  <c r="AC200" i="43"/>
  <c r="AA198" i="43"/>
  <c r="AD199" i="43"/>
  <c r="AE198" i="43"/>
  <c r="AC199" i="43"/>
  <c r="AC176" i="43"/>
  <c r="Z176" i="43"/>
  <c r="I151" i="43"/>
  <c r="F151" i="43"/>
  <c r="AA200" i="43"/>
  <c r="AD185" i="43"/>
  <c r="AD203" i="43" s="1"/>
  <c r="AE202" i="43"/>
  <c r="AA201" i="43"/>
  <c r="E151" i="43"/>
  <c r="Z200" i="43"/>
  <c r="C151" i="43"/>
  <c r="Z201" i="43"/>
  <c r="D151" i="43"/>
  <c r="H151" i="43"/>
  <c r="M135" i="43"/>
  <c r="Z199" i="43"/>
  <c r="AB176" i="43"/>
  <c r="Y199" i="43"/>
  <c r="AA176" i="43"/>
  <c r="AB202" i="43"/>
  <c r="AB362" i="42"/>
  <c r="Z363" i="42"/>
  <c r="AE361" i="42"/>
  <c r="AA362" i="42"/>
  <c r="AB360" i="42"/>
  <c r="AE363" i="42"/>
  <c r="AC360" i="42"/>
  <c r="Y364" i="42"/>
  <c r="AA361" i="42"/>
  <c r="AA364" i="42"/>
  <c r="Z364" i="42"/>
  <c r="AE364" i="42"/>
  <c r="Y362" i="42"/>
  <c r="Z360" i="42"/>
  <c r="AE362" i="42"/>
  <c r="AE365" i="42"/>
  <c r="Z365" i="42"/>
  <c r="Y363" i="42"/>
  <c r="AC364" i="42"/>
  <c r="AD362" i="42"/>
  <c r="AB364" i="42"/>
  <c r="Z361" i="42"/>
  <c r="AC363" i="42"/>
  <c r="AC362" i="42"/>
  <c r="AA360" i="42"/>
  <c r="L103" i="43"/>
  <c r="K55" i="43"/>
  <c r="M103" i="43"/>
  <c r="L55" i="43"/>
  <c r="M87" i="43"/>
  <c r="K135" i="43"/>
  <c r="L119" i="43"/>
  <c r="L39" i="43"/>
  <c r="E19" i="71" s="1"/>
  <c r="E42" i="71" s="1"/>
  <c r="L87" i="43"/>
  <c r="M23" i="43"/>
  <c r="K119" i="43"/>
  <c r="AG335" i="42"/>
  <c r="AH192" i="43"/>
  <c r="J71" i="43"/>
  <c r="AG192" i="43"/>
  <c r="L156" i="43"/>
  <c r="L306" i="42"/>
  <c r="AG355" i="42"/>
  <c r="AG345" i="42"/>
  <c r="AG337" i="42"/>
  <c r="AC365" i="42"/>
  <c r="Y365" i="42"/>
  <c r="AB365" i="42"/>
  <c r="L303" i="42"/>
  <c r="AA363" i="42"/>
  <c r="AD364" i="42"/>
  <c r="Z362" i="42"/>
  <c r="Y194" i="43"/>
  <c r="Y203" i="43" s="1"/>
  <c r="AE176" i="43"/>
  <c r="AH189" i="43"/>
  <c r="CN161" i="43"/>
  <c r="AC203" i="43"/>
  <c r="AE185" i="43"/>
  <c r="AE203" i="43" s="1"/>
  <c r="Z185" i="43"/>
  <c r="Z203" i="43" s="1"/>
  <c r="AH180" i="43"/>
  <c r="AA203" i="43"/>
  <c r="CP161" i="43"/>
  <c r="CO161" i="43"/>
  <c r="AG181" i="43"/>
  <c r="J149" i="43"/>
  <c r="Y201" i="43"/>
  <c r="Y202" i="43"/>
  <c r="Y200" i="43"/>
  <c r="Y198" i="43"/>
  <c r="L23" i="43"/>
  <c r="M150" i="43"/>
  <c r="AC201" i="43"/>
  <c r="M149" i="43"/>
  <c r="L149" i="43"/>
  <c r="CN154" i="43"/>
  <c r="J87" i="43"/>
  <c r="CP154" i="43"/>
  <c r="AG182" i="43"/>
  <c r="AG151" i="43"/>
  <c r="K39" i="43"/>
  <c r="M148" i="43"/>
  <c r="J103" i="43"/>
  <c r="AH193" i="43"/>
  <c r="L71" i="43"/>
  <c r="G19" i="71" s="1"/>
  <c r="G42" i="71" s="1"/>
  <c r="L155" i="43"/>
  <c r="L150" i="43"/>
  <c r="K149" i="43"/>
  <c r="J156" i="43"/>
  <c r="J39" i="43"/>
  <c r="L152" i="43"/>
  <c r="AH191" i="43"/>
  <c r="AG191" i="43"/>
  <c r="AG173" i="43"/>
  <c r="K148" i="43"/>
  <c r="J152" i="43"/>
  <c r="L148" i="43"/>
  <c r="AG193" i="43"/>
  <c r="AH171" i="43"/>
  <c r="CO154" i="43"/>
  <c r="K150" i="43"/>
  <c r="AH190" i="43"/>
  <c r="K87" i="43"/>
  <c r="AG356" i="42"/>
  <c r="Y361" i="42"/>
  <c r="AG338" i="42"/>
  <c r="AG346" i="42"/>
  <c r="AG352" i="42"/>
  <c r="AA365" i="42"/>
  <c r="M308" i="42"/>
  <c r="AB361" i="42"/>
  <c r="AD360" i="42"/>
  <c r="AB363" i="42"/>
  <c r="K305" i="42"/>
  <c r="AD363" i="42"/>
  <c r="AC361" i="42"/>
  <c r="AG344" i="42"/>
  <c r="K309" i="42"/>
  <c r="AD365" i="42"/>
  <c r="AG342" i="42"/>
  <c r="J309" i="42"/>
  <c r="AG343" i="42"/>
  <c r="Y360" i="42"/>
  <c r="M307" i="42"/>
  <c r="AG353" i="42"/>
  <c r="AG336" i="42"/>
  <c r="L307" i="42"/>
  <c r="AE360" i="42"/>
  <c r="AG326" i="42"/>
  <c r="L308" i="42"/>
  <c r="M305" i="42"/>
  <c r="K304" i="42"/>
  <c r="AG333" i="42"/>
  <c r="L305" i="42"/>
  <c r="J305" i="42"/>
  <c r="AG347" i="42"/>
  <c r="AG171" i="43"/>
  <c r="AG180" i="43"/>
  <c r="M7" i="43"/>
  <c r="J150" i="43"/>
  <c r="L311" i="42"/>
  <c r="K23" i="43"/>
  <c r="J153" i="43"/>
  <c r="J303" i="42"/>
  <c r="J308" i="42"/>
  <c r="M152" i="43"/>
  <c r="AG172" i="43"/>
  <c r="AG190" i="43"/>
  <c r="AG183" i="43"/>
  <c r="AG329" i="42"/>
  <c r="L304" i="42"/>
  <c r="M303" i="42"/>
  <c r="J304" i="42"/>
  <c r="AG324" i="42"/>
  <c r="AG328" i="42"/>
  <c r="AG351" i="42"/>
  <c r="J307" i="42"/>
  <c r="M155" i="43"/>
  <c r="K308" i="42"/>
  <c r="L7" i="43"/>
  <c r="AG184" i="43"/>
  <c r="AG175" i="43"/>
  <c r="AH151" i="43"/>
  <c r="K303" i="42"/>
  <c r="K153" i="43"/>
  <c r="AG189" i="43"/>
  <c r="AG174" i="43"/>
  <c r="J148" i="43"/>
  <c r="M9" i="43"/>
  <c r="AG334" i="42"/>
  <c r="AG325" i="42"/>
  <c r="J155" i="43"/>
  <c r="K155" i="43"/>
  <c r="AH152" i="43"/>
  <c r="AG327" i="42"/>
  <c r="L309" i="42"/>
  <c r="K307" i="42"/>
  <c r="M309" i="42"/>
  <c r="J313" i="42"/>
  <c r="AH174" i="43"/>
  <c r="AH183" i="43"/>
  <c r="M304" i="42"/>
  <c r="L154" i="43"/>
  <c r="AG153" i="43"/>
  <c r="J7" i="43"/>
  <c r="K154" i="43"/>
  <c r="AG152" i="43"/>
  <c r="K8" i="43"/>
  <c r="K7" i="43"/>
  <c r="AH173" i="43"/>
  <c r="AH182" i="43"/>
  <c r="AH175" i="43"/>
  <c r="AH184" i="43"/>
  <c r="AH153" i="43"/>
  <c r="AH172" i="43"/>
  <c r="AH181" i="43"/>
  <c r="AG354" i="42"/>
  <c r="L153" i="43"/>
  <c r="D57" i="53" l="1"/>
  <c r="C8" i="61"/>
  <c r="H39" i="71"/>
  <c r="M39" i="71" s="1"/>
  <c r="L16" i="71"/>
  <c r="M16" i="71"/>
  <c r="J76" i="70"/>
  <c r="J66" i="71"/>
  <c r="F75" i="70"/>
  <c r="D65" i="71"/>
  <c r="N76" i="70"/>
  <c r="G65" i="71"/>
  <c r="H66" i="71"/>
  <c r="O75" i="70"/>
  <c r="E78" i="70"/>
  <c r="E65" i="71"/>
  <c r="J65" i="71"/>
  <c r="E77" i="70"/>
  <c r="M75" i="70"/>
  <c r="G66" i="71"/>
  <c r="K66" i="71"/>
  <c r="G69" i="71"/>
  <c r="J67" i="71"/>
  <c r="C78" i="47"/>
  <c r="P49" i="47"/>
  <c r="H74" i="53"/>
  <c r="H51" i="53"/>
  <c r="H53" i="53"/>
  <c r="H52" i="53"/>
  <c r="H54" i="53"/>
  <c r="H59" i="53"/>
  <c r="H58" i="53"/>
  <c r="H56" i="53"/>
  <c r="H55" i="53"/>
  <c r="G74" i="53"/>
  <c r="G52" i="53"/>
  <c r="G53" i="53"/>
  <c r="G51" i="53"/>
  <c r="G54" i="53"/>
  <c r="G59" i="53"/>
  <c r="G58" i="53"/>
  <c r="G56" i="53"/>
  <c r="G55" i="53"/>
  <c r="C82" i="47"/>
  <c r="P53" i="47"/>
  <c r="L70" i="53"/>
  <c r="C84" i="47"/>
  <c r="P55" i="47"/>
  <c r="L73" i="53"/>
  <c r="E74" i="53"/>
  <c r="E51" i="53"/>
  <c r="E52" i="53"/>
  <c r="E53" i="53"/>
  <c r="E54" i="53"/>
  <c r="E59" i="53"/>
  <c r="E58" i="53"/>
  <c r="E56" i="53"/>
  <c r="E55" i="53"/>
  <c r="L69" i="53"/>
  <c r="P54" i="47"/>
  <c r="C83" i="47"/>
  <c r="J74" i="53"/>
  <c r="J52" i="53"/>
  <c r="J51" i="53"/>
  <c r="J53" i="53"/>
  <c r="J54" i="53"/>
  <c r="J59" i="53"/>
  <c r="J58" i="53"/>
  <c r="J56" i="53"/>
  <c r="J55" i="53"/>
  <c r="C45" i="53"/>
  <c r="M22" i="53"/>
  <c r="L22" i="53"/>
  <c r="F74" i="53"/>
  <c r="F52" i="53"/>
  <c r="F53" i="53"/>
  <c r="F51" i="53"/>
  <c r="F54" i="53"/>
  <c r="F59" i="53"/>
  <c r="F58" i="53"/>
  <c r="F56" i="53"/>
  <c r="F55" i="53"/>
  <c r="E57" i="53"/>
  <c r="G57" i="53"/>
  <c r="K74" i="53"/>
  <c r="K51" i="53"/>
  <c r="K53" i="53"/>
  <c r="K52" i="53"/>
  <c r="K54" i="53"/>
  <c r="K59" i="53"/>
  <c r="K58" i="53"/>
  <c r="K56" i="53"/>
  <c r="K55" i="53"/>
  <c r="C84" i="70"/>
  <c r="H57" i="53"/>
  <c r="I74" i="53"/>
  <c r="I52" i="53"/>
  <c r="I51" i="53"/>
  <c r="I53" i="53"/>
  <c r="I54" i="53"/>
  <c r="I59" i="53"/>
  <c r="I58" i="53"/>
  <c r="I56" i="53"/>
  <c r="I55" i="53"/>
  <c r="D74" i="53"/>
  <c r="D52" i="53"/>
  <c r="D51" i="53"/>
  <c r="D53" i="53"/>
  <c r="D54" i="53"/>
  <c r="D59" i="53"/>
  <c r="D58" i="53"/>
  <c r="D56" i="53"/>
  <c r="D55" i="53"/>
  <c r="F57" i="53"/>
  <c r="E72" i="71"/>
  <c r="J69" i="71"/>
  <c r="J81" i="70"/>
  <c r="G70" i="71"/>
  <c r="K70" i="71"/>
  <c r="E69" i="71"/>
  <c r="D69" i="71"/>
  <c r="H69" i="71"/>
  <c r="I70" i="71"/>
  <c r="E70" i="71"/>
  <c r="D72" i="71"/>
  <c r="M22" i="71"/>
  <c r="F65" i="71"/>
  <c r="F67" i="71"/>
  <c r="G67" i="71"/>
  <c r="G72" i="71"/>
  <c r="H70" i="71"/>
  <c r="I72" i="71"/>
  <c r="E66" i="71"/>
  <c r="F81" i="70"/>
  <c r="F80" i="70"/>
  <c r="F77" i="70"/>
  <c r="G76" i="70"/>
  <c r="N75" i="70"/>
  <c r="F78" i="70"/>
  <c r="L22" i="71"/>
  <c r="H65" i="71"/>
  <c r="J72" i="71"/>
  <c r="I65" i="71"/>
  <c r="D66" i="71"/>
  <c r="F66" i="71"/>
  <c r="E67" i="71"/>
  <c r="F72" i="71"/>
  <c r="H67" i="71"/>
  <c r="F70" i="71"/>
  <c r="O76" i="70"/>
  <c r="K75" i="70"/>
  <c r="N81" i="70"/>
  <c r="G81" i="70"/>
  <c r="N77" i="70"/>
  <c r="J75" i="70"/>
  <c r="H81" i="70"/>
  <c r="I80" i="70"/>
  <c r="I77" i="70"/>
  <c r="D80" i="70"/>
  <c r="K81" i="70"/>
  <c r="H75" i="70"/>
  <c r="D75" i="70"/>
  <c r="K69" i="71"/>
  <c r="J70" i="71"/>
  <c r="I76" i="70"/>
  <c r="E80" i="70"/>
  <c r="H77" i="70"/>
  <c r="K80" i="70"/>
  <c r="L75" i="70"/>
  <c r="G80" i="70"/>
  <c r="I69" i="71"/>
  <c r="G68" i="71"/>
  <c r="K72" i="71"/>
  <c r="D70" i="71"/>
  <c r="I66" i="71"/>
  <c r="I67" i="71"/>
  <c r="K65" i="71"/>
  <c r="K67" i="71"/>
  <c r="H72" i="71"/>
  <c r="H19" i="71"/>
  <c r="H42" i="71" s="1"/>
  <c r="D67" i="71"/>
  <c r="F69" i="71"/>
  <c r="E81" i="70"/>
  <c r="O80" i="70"/>
  <c r="G77" i="70"/>
  <c r="L81" i="70"/>
  <c r="F76" i="70"/>
  <c r="M81" i="70"/>
  <c r="H80" i="70"/>
  <c r="I75" i="70"/>
  <c r="O77" i="70"/>
  <c r="E75" i="70"/>
  <c r="K76" i="70"/>
  <c r="M80" i="70"/>
  <c r="H76" i="70"/>
  <c r="M77" i="70"/>
  <c r="D76" i="70"/>
  <c r="L80" i="70"/>
  <c r="K77" i="70"/>
  <c r="M76" i="70"/>
  <c r="D77" i="70"/>
  <c r="L77" i="70"/>
  <c r="D83" i="70"/>
  <c r="O81" i="70"/>
  <c r="E83" i="70"/>
  <c r="I81" i="70"/>
  <c r="E76" i="70"/>
  <c r="D81" i="70"/>
  <c r="L76" i="70"/>
  <c r="N80" i="70"/>
  <c r="G75" i="70"/>
  <c r="J77" i="70"/>
  <c r="J80" i="70"/>
  <c r="D78" i="70"/>
  <c r="D19" i="71"/>
  <c r="D42" i="71" s="1"/>
  <c r="K19" i="71"/>
  <c r="K42" i="71" s="1"/>
  <c r="C23" i="71"/>
  <c r="L23" i="71" s="1"/>
  <c r="M12" i="71"/>
  <c r="M7" i="71"/>
  <c r="L9" i="71"/>
  <c r="M9" i="71"/>
  <c r="F19" i="71"/>
  <c r="F42" i="71" s="1"/>
  <c r="L7" i="71"/>
  <c r="J19" i="71"/>
  <c r="J42" i="71" s="1"/>
  <c r="C43" i="71"/>
  <c r="L20" i="71"/>
  <c r="M20" i="71"/>
  <c r="M5" i="71"/>
  <c r="L5" i="71"/>
  <c r="C19" i="71"/>
  <c r="I19" i="71"/>
  <c r="I42" i="71" s="1"/>
  <c r="C17" i="71"/>
  <c r="M6" i="71"/>
  <c r="L6" i="71"/>
  <c r="M18" i="71"/>
  <c r="L18" i="71"/>
  <c r="C41" i="71"/>
  <c r="M45" i="71"/>
  <c r="L45" i="71"/>
  <c r="C51" i="70"/>
  <c r="P24" i="70"/>
  <c r="C53" i="70"/>
  <c r="P26" i="70"/>
  <c r="C49" i="70"/>
  <c r="P22" i="70"/>
  <c r="C48" i="70"/>
  <c r="P21" i="70"/>
  <c r="C47" i="70"/>
  <c r="P20" i="70"/>
  <c r="AH194" i="43"/>
  <c r="M151" i="43"/>
  <c r="AG199" i="43"/>
  <c r="AH201" i="43"/>
  <c r="AG201" i="43"/>
  <c r="AH198" i="43"/>
  <c r="AG364" i="42"/>
  <c r="AG362" i="42"/>
  <c r="AH185" i="43"/>
  <c r="AH199" i="43"/>
  <c r="AH202" i="43"/>
  <c r="AG194" i="43"/>
  <c r="AG185" i="43"/>
  <c r="AG200" i="43"/>
  <c r="AH200" i="43"/>
  <c r="L151" i="43"/>
  <c r="AG202" i="43"/>
  <c r="AG176" i="43"/>
  <c r="AG365" i="42"/>
  <c r="AG361" i="42"/>
  <c r="AG360" i="42"/>
  <c r="AG363" i="42"/>
  <c r="J151" i="43"/>
  <c r="K151" i="43"/>
  <c r="AH176" i="43"/>
  <c r="AG198" i="43"/>
  <c r="M153" i="43"/>
  <c r="K152" i="43"/>
  <c r="L39" i="71" l="1"/>
  <c r="C75" i="70"/>
  <c r="C77" i="70"/>
  <c r="J68" i="71"/>
  <c r="C82" i="70"/>
  <c r="F68" i="71"/>
  <c r="C78" i="70"/>
  <c r="K68" i="71"/>
  <c r="C76" i="70"/>
  <c r="K60" i="53"/>
  <c r="F60" i="53"/>
  <c r="E60" i="53"/>
  <c r="P84" i="47"/>
  <c r="P78" i="47"/>
  <c r="M45" i="53"/>
  <c r="L45" i="53"/>
  <c r="C71" i="53"/>
  <c r="C48" i="53"/>
  <c r="C57" i="53" s="1"/>
  <c r="P83" i="47"/>
  <c r="P82" i="47"/>
  <c r="D60" i="53"/>
  <c r="I60" i="53"/>
  <c r="H60" i="53"/>
  <c r="J60" i="53"/>
  <c r="G60" i="53"/>
  <c r="D71" i="71"/>
  <c r="E68" i="71"/>
  <c r="C71" i="71"/>
  <c r="C10" i="61"/>
  <c r="C33" i="61"/>
  <c r="C13" i="61"/>
  <c r="C34" i="61"/>
  <c r="C9" i="61"/>
  <c r="I68" i="71"/>
  <c r="D68" i="71"/>
  <c r="H68" i="71"/>
  <c r="M23" i="71"/>
  <c r="C46" i="71"/>
  <c r="M17" i="71"/>
  <c r="C40" i="71"/>
  <c r="L17" i="71"/>
  <c r="L8" i="71"/>
  <c r="M43" i="71"/>
  <c r="L43" i="71"/>
  <c r="M8" i="71"/>
  <c r="C21" i="71"/>
  <c r="L10" i="71"/>
  <c r="M10" i="71"/>
  <c r="C42" i="71"/>
  <c r="M19" i="71"/>
  <c r="L19" i="71"/>
  <c r="M41" i="71"/>
  <c r="L41" i="71"/>
  <c r="P19" i="70"/>
  <c r="P47" i="70"/>
  <c r="P27" i="70"/>
  <c r="C54" i="70"/>
  <c r="P51" i="70"/>
  <c r="C52" i="70"/>
  <c r="P25" i="70"/>
  <c r="P49" i="70"/>
  <c r="P53" i="70"/>
  <c r="P48" i="70"/>
  <c r="AH203" i="43"/>
  <c r="AG203" i="43"/>
  <c r="C83" i="70" l="1"/>
  <c r="C65" i="71"/>
  <c r="C66" i="71"/>
  <c r="L71" i="53"/>
  <c r="M48" i="53"/>
  <c r="C74" i="53"/>
  <c r="L48" i="53"/>
  <c r="L57" i="53" s="1"/>
  <c r="C53" i="53"/>
  <c r="C51" i="53"/>
  <c r="C52" i="53"/>
  <c r="C54" i="53"/>
  <c r="C58" i="53"/>
  <c r="C55" i="53"/>
  <c r="C59" i="53"/>
  <c r="C56" i="53"/>
  <c r="C81" i="70"/>
  <c r="C11" i="61"/>
  <c r="C80" i="70"/>
  <c r="C69" i="71"/>
  <c r="C12" i="61"/>
  <c r="P82" i="70"/>
  <c r="L71" i="71"/>
  <c r="C67" i="71"/>
  <c r="L67" i="71"/>
  <c r="P77" i="70"/>
  <c r="M46" i="71"/>
  <c r="C72" i="71"/>
  <c r="L46" i="71"/>
  <c r="L42" i="71"/>
  <c r="M42" i="71"/>
  <c r="M21" i="71"/>
  <c r="L21" i="71"/>
  <c r="C44" i="71"/>
  <c r="L65" i="71"/>
  <c r="L40" i="71"/>
  <c r="M40" i="71"/>
  <c r="P52" i="70"/>
  <c r="P54" i="70"/>
  <c r="P83" i="70" s="1"/>
  <c r="P46" i="70"/>
  <c r="C70" i="71" l="1"/>
  <c r="C60" i="53"/>
  <c r="L74" i="53"/>
  <c r="L53" i="53"/>
  <c r="L52" i="53"/>
  <c r="L51" i="53"/>
  <c r="L54" i="53"/>
  <c r="L58" i="53"/>
  <c r="L56" i="53"/>
  <c r="L59" i="53"/>
  <c r="L55" i="53"/>
  <c r="P80" i="70"/>
  <c r="L69" i="71"/>
  <c r="L66" i="71"/>
  <c r="L72" i="71"/>
  <c r="C14" i="61"/>
  <c r="C68" i="71"/>
  <c r="P75" i="70"/>
  <c r="P81" i="70"/>
  <c r="P76" i="70"/>
  <c r="M44" i="71"/>
  <c r="L44" i="71"/>
  <c r="L70" i="71" s="1"/>
  <c r="L60" i="53" l="1"/>
  <c r="C35" i="61"/>
  <c r="C36" i="61" s="1"/>
  <c r="L68" i="71"/>
  <c r="N14" i="42" l="1"/>
  <c r="CS17" i="42"/>
  <c r="N313" i="42" s="1"/>
  <c r="CR17" i="42"/>
  <c r="M14" i="42"/>
  <c r="L14" i="42"/>
  <c r="CQ17" i="42"/>
  <c r="L221" i="42" l="1"/>
  <c r="N175" i="42"/>
  <c r="N152" i="42"/>
  <c r="N198" i="42"/>
  <c r="L106" i="42"/>
  <c r="M244" i="42"/>
  <c r="N37" i="42"/>
  <c r="N83" i="42"/>
  <c r="M83" i="42"/>
  <c r="M37" i="42"/>
  <c r="L152" i="42"/>
  <c r="M221" i="42"/>
  <c r="N106" i="42"/>
  <c r="M106" i="42"/>
  <c r="N290" i="42"/>
  <c r="M152" i="42"/>
  <c r="L198" i="42"/>
  <c r="L60" i="42"/>
  <c r="L290" i="42"/>
  <c r="M290" i="42"/>
  <c r="L175" i="42"/>
  <c r="M175" i="42"/>
  <c r="L83" i="42"/>
  <c r="M267" i="42"/>
  <c r="N60" i="42"/>
  <c r="N129" i="42"/>
  <c r="L37" i="42"/>
  <c r="M129" i="42"/>
  <c r="N221" i="42"/>
  <c r="M198" i="42"/>
  <c r="M60" i="42"/>
  <c r="L267" i="42"/>
  <c r="L129" i="42"/>
  <c r="N267" i="42"/>
  <c r="N244" i="42"/>
  <c r="L244" i="42"/>
  <c r="M313" i="42"/>
  <c r="N29" i="47" l="1"/>
  <c r="N56" i="47" s="1"/>
  <c r="L29" i="70"/>
  <c r="L56" i="70" s="1"/>
  <c r="L29" i="47"/>
  <c r="L56" i="47" s="1"/>
  <c r="F29" i="70"/>
  <c r="F56" i="70" s="1"/>
  <c r="F29" i="47"/>
  <c r="F56" i="47" s="1"/>
  <c r="K29" i="70"/>
  <c r="K56" i="70" s="1"/>
  <c r="K29" i="47"/>
  <c r="K56" i="47" s="1"/>
  <c r="C29" i="47"/>
  <c r="H29" i="70"/>
  <c r="H56" i="70" s="1"/>
  <c r="H29" i="47"/>
  <c r="H56" i="47" s="1"/>
  <c r="J29" i="70"/>
  <c r="J56" i="70" s="1"/>
  <c r="J29" i="47"/>
  <c r="J56" i="47" s="1"/>
  <c r="E56" i="70"/>
  <c r="E29" i="47"/>
  <c r="E56" i="47" s="1"/>
  <c r="G29" i="70"/>
  <c r="G56" i="70" s="1"/>
  <c r="G29" i="47"/>
  <c r="G56" i="47" s="1"/>
  <c r="M29" i="70"/>
  <c r="M56" i="70" s="1"/>
  <c r="M29" i="47"/>
  <c r="M56" i="47" s="1"/>
  <c r="O29" i="70"/>
  <c r="O56" i="70" s="1"/>
  <c r="O29" i="47"/>
  <c r="O56" i="47" s="1"/>
  <c r="D56" i="70"/>
  <c r="D29" i="47"/>
  <c r="D56" i="47" s="1"/>
  <c r="I29" i="70"/>
  <c r="I56" i="70" s="1"/>
  <c r="I29" i="47"/>
  <c r="I56" i="47" s="1"/>
  <c r="N29" i="70"/>
  <c r="N56" i="70" s="1"/>
  <c r="L313" i="42"/>
  <c r="I85" i="70" l="1"/>
  <c r="K85" i="47"/>
  <c r="K57" i="47"/>
  <c r="K70" i="47" s="1"/>
  <c r="I85" i="47"/>
  <c r="I57" i="47"/>
  <c r="J85" i="47"/>
  <c r="J57" i="47"/>
  <c r="J70" i="47" s="1"/>
  <c r="Q16" i="47"/>
  <c r="F85" i="47"/>
  <c r="F57" i="47"/>
  <c r="F70" i="47" s="1"/>
  <c r="N85" i="47"/>
  <c r="N57" i="47"/>
  <c r="N70" i="47" s="1"/>
  <c r="L85" i="47"/>
  <c r="L57" i="47"/>
  <c r="L70" i="47" s="1"/>
  <c r="O85" i="47"/>
  <c r="O57" i="47"/>
  <c r="G85" i="47"/>
  <c r="G57" i="47"/>
  <c r="G70" i="47" s="1"/>
  <c r="P16" i="47"/>
  <c r="O85" i="70"/>
  <c r="D85" i="47"/>
  <c r="D57" i="47"/>
  <c r="M85" i="47"/>
  <c r="M57" i="47"/>
  <c r="E85" i="47"/>
  <c r="E57" i="47"/>
  <c r="E70" i="47" s="1"/>
  <c r="H85" i="47"/>
  <c r="H57" i="47"/>
  <c r="H70" i="47" s="1"/>
  <c r="P29" i="47"/>
  <c r="C56" i="47"/>
  <c r="N85" i="70"/>
  <c r="F85" i="70"/>
  <c r="H85" i="70"/>
  <c r="G85" i="70"/>
  <c r="E85" i="70"/>
  <c r="J85" i="70"/>
  <c r="L85" i="70"/>
  <c r="M85" i="70"/>
  <c r="K85" i="70"/>
  <c r="J57" i="70"/>
  <c r="D24" i="72" s="1"/>
  <c r="F57" i="70"/>
  <c r="G57" i="70"/>
  <c r="D21" i="72" s="1"/>
  <c r="N57" i="70"/>
  <c r="P29" i="70"/>
  <c r="C56" i="70"/>
  <c r="M57" i="70"/>
  <c r="D27" i="72" s="1"/>
  <c r="L57" i="70"/>
  <c r="D26" i="72" s="1"/>
  <c r="C85" i="70" l="1"/>
  <c r="C85" i="47"/>
  <c r="P56" i="47"/>
  <c r="C57" i="47"/>
  <c r="C17" i="61" s="1"/>
  <c r="H86" i="47"/>
  <c r="H64" i="47"/>
  <c r="H66" i="47"/>
  <c r="H62" i="47"/>
  <c r="H65" i="47"/>
  <c r="H61" i="47"/>
  <c r="H60" i="47"/>
  <c r="H67" i="47"/>
  <c r="H63" i="47"/>
  <c r="H68" i="47"/>
  <c r="H69" i="47"/>
  <c r="D86" i="47"/>
  <c r="D62" i="47"/>
  <c r="D64" i="47"/>
  <c r="D60" i="47"/>
  <c r="D66" i="47"/>
  <c r="D65" i="47"/>
  <c r="D61" i="47"/>
  <c r="D68" i="47"/>
  <c r="D63" i="47"/>
  <c r="D69" i="47"/>
  <c r="D67" i="47"/>
  <c r="O86" i="47"/>
  <c r="O60" i="47"/>
  <c r="O62" i="47"/>
  <c r="O65" i="47"/>
  <c r="O66" i="47"/>
  <c r="O64" i="47"/>
  <c r="O61" i="47"/>
  <c r="O68" i="47"/>
  <c r="O69" i="47"/>
  <c r="O63" i="47"/>
  <c r="O67" i="47"/>
  <c r="I86" i="47"/>
  <c r="I66" i="47"/>
  <c r="I65" i="47"/>
  <c r="I60" i="47"/>
  <c r="I64" i="47"/>
  <c r="I62" i="47"/>
  <c r="I61" i="47"/>
  <c r="I68" i="47"/>
  <c r="I69" i="47"/>
  <c r="I67" i="47"/>
  <c r="I63" i="47"/>
  <c r="M70" i="47"/>
  <c r="M86" i="47"/>
  <c r="M64" i="47"/>
  <c r="M60" i="47"/>
  <c r="M62" i="47"/>
  <c r="M61" i="47"/>
  <c r="M66" i="47"/>
  <c r="M65" i="47"/>
  <c r="M68" i="47"/>
  <c r="M63" i="47"/>
  <c r="M69" i="47"/>
  <c r="M67" i="47"/>
  <c r="N86" i="47"/>
  <c r="N60" i="47"/>
  <c r="N66" i="47"/>
  <c r="N62" i="47"/>
  <c r="N65" i="47"/>
  <c r="N61" i="47"/>
  <c r="N64" i="47"/>
  <c r="N68" i="47"/>
  <c r="N69" i="47"/>
  <c r="N63" i="47"/>
  <c r="N67" i="47"/>
  <c r="E86" i="47"/>
  <c r="E61" i="47"/>
  <c r="E64" i="47"/>
  <c r="E66" i="47"/>
  <c r="E62" i="47"/>
  <c r="E65" i="47"/>
  <c r="E60" i="47"/>
  <c r="E68" i="47"/>
  <c r="E69" i="47"/>
  <c r="E67" i="47"/>
  <c r="E63" i="47"/>
  <c r="L86" i="47"/>
  <c r="L60" i="47"/>
  <c r="L65" i="47"/>
  <c r="L61" i="47"/>
  <c r="L66" i="47"/>
  <c r="L64" i="47"/>
  <c r="L62" i="47"/>
  <c r="L68" i="47"/>
  <c r="L69" i="47"/>
  <c r="L63" i="47"/>
  <c r="L67" i="47"/>
  <c r="K86" i="47"/>
  <c r="K65" i="47"/>
  <c r="K62" i="47"/>
  <c r="K61" i="47"/>
  <c r="K64" i="47"/>
  <c r="K66" i="47"/>
  <c r="K60" i="47"/>
  <c r="K67" i="47"/>
  <c r="K63" i="47"/>
  <c r="K69" i="47"/>
  <c r="K68" i="47"/>
  <c r="C29" i="61"/>
  <c r="D70" i="47"/>
  <c r="G61" i="47"/>
  <c r="G86" i="47"/>
  <c r="G64" i="47"/>
  <c r="G62" i="47"/>
  <c r="G66" i="47"/>
  <c r="G65" i="47"/>
  <c r="G60" i="47"/>
  <c r="G67" i="47"/>
  <c r="G68" i="47"/>
  <c r="G63" i="47"/>
  <c r="G69" i="47"/>
  <c r="O70" i="47"/>
  <c r="F86" i="47"/>
  <c r="F60" i="47"/>
  <c r="F66" i="47"/>
  <c r="F65" i="47"/>
  <c r="F61" i="47"/>
  <c r="F64" i="47"/>
  <c r="F62" i="47"/>
  <c r="F68" i="47"/>
  <c r="F63" i="47"/>
  <c r="F69" i="47"/>
  <c r="F67" i="47"/>
  <c r="J86" i="47"/>
  <c r="J62" i="47"/>
  <c r="J65" i="47"/>
  <c r="J61" i="47"/>
  <c r="J64" i="47"/>
  <c r="J60" i="47"/>
  <c r="J66" i="47"/>
  <c r="J63" i="47"/>
  <c r="J68" i="47"/>
  <c r="J67" i="47"/>
  <c r="J69" i="47"/>
  <c r="I70" i="47"/>
  <c r="C21" i="61"/>
  <c r="C26" i="61"/>
  <c r="C24" i="61"/>
  <c r="C20" i="61"/>
  <c r="C25" i="61"/>
  <c r="C27" i="61"/>
  <c r="C28" i="61"/>
  <c r="C22" i="61"/>
  <c r="C19" i="61"/>
  <c r="N86" i="70"/>
  <c r="D28" i="72"/>
  <c r="F86" i="70"/>
  <c r="D20" i="72"/>
  <c r="J86" i="70"/>
  <c r="M86" i="70"/>
  <c r="L70" i="70"/>
  <c r="L86" i="70"/>
  <c r="G70" i="70"/>
  <c r="G86" i="70"/>
  <c r="F61" i="70"/>
  <c r="F70" i="70"/>
  <c r="J70" i="70"/>
  <c r="J66" i="70"/>
  <c r="F63" i="70"/>
  <c r="F69" i="70"/>
  <c r="F65" i="70"/>
  <c r="F68" i="70"/>
  <c r="F66" i="70"/>
  <c r="F67" i="70"/>
  <c r="F64" i="70"/>
  <c r="F62" i="70"/>
  <c r="J62" i="70"/>
  <c r="J63" i="70"/>
  <c r="J65" i="70"/>
  <c r="J67" i="70"/>
  <c r="J69" i="70"/>
  <c r="J68" i="70"/>
  <c r="J61" i="70"/>
  <c r="J64" i="70"/>
  <c r="J60" i="70"/>
  <c r="F60" i="70"/>
  <c r="P56" i="70"/>
  <c r="C57" i="70"/>
  <c r="M64" i="70"/>
  <c r="M67" i="70"/>
  <c r="M63" i="70"/>
  <c r="M65" i="70"/>
  <c r="M60" i="70"/>
  <c r="M69" i="70"/>
  <c r="M68" i="70"/>
  <c r="M66" i="70"/>
  <c r="M62" i="70"/>
  <c r="M61" i="70"/>
  <c r="G64" i="70"/>
  <c r="G69" i="70"/>
  <c r="G65" i="70"/>
  <c r="G61" i="70"/>
  <c r="G66" i="70"/>
  <c r="G67" i="70"/>
  <c r="G63" i="70"/>
  <c r="G68" i="70"/>
  <c r="G62" i="70"/>
  <c r="G60" i="70"/>
  <c r="L64" i="70"/>
  <c r="L69" i="70"/>
  <c r="L62" i="70"/>
  <c r="L63" i="70"/>
  <c r="L61" i="70"/>
  <c r="L68" i="70"/>
  <c r="L60" i="70"/>
  <c r="L67" i="70"/>
  <c r="L65" i="70"/>
  <c r="L66" i="70"/>
  <c r="N64" i="70"/>
  <c r="N69" i="70"/>
  <c r="N67" i="70"/>
  <c r="N61" i="70"/>
  <c r="N68" i="70"/>
  <c r="N63" i="70"/>
  <c r="N60" i="70"/>
  <c r="N65" i="70"/>
  <c r="N66" i="70"/>
  <c r="N62" i="70"/>
  <c r="M70" i="70"/>
  <c r="N70" i="70"/>
  <c r="L71" i="47" l="1"/>
  <c r="D71" i="47"/>
  <c r="K71" i="47"/>
  <c r="M71" i="47"/>
  <c r="C86" i="47"/>
  <c r="C65" i="47"/>
  <c r="C62" i="47"/>
  <c r="C61" i="47"/>
  <c r="C60" i="47"/>
  <c r="C64" i="47"/>
  <c r="C66" i="47"/>
  <c r="C67" i="47"/>
  <c r="C69" i="47"/>
  <c r="C63" i="47"/>
  <c r="C68" i="47"/>
  <c r="J71" i="47"/>
  <c r="F71" i="47"/>
  <c r="O71" i="47"/>
  <c r="H71" i="47"/>
  <c r="C70" i="47"/>
  <c r="E71" i="47"/>
  <c r="N71" i="47"/>
  <c r="P85" i="47"/>
  <c r="P57" i="47"/>
  <c r="G71" i="47"/>
  <c r="I71" i="47"/>
  <c r="D17" i="72"/>
  <c r="C86" i="70"/>
  <c r="D85" i="70"/>
  <c r="F71" i="70"/>
  <c r="J71" i="70"/>
  <c r="C64" i="70"/>
  <c r="C69" i="70"/>
  <c r="C61" i="70"/>
  <c r="C65" i="70"/>
  <c r="C67" i="70"/>
  <c r="C63" i="70"/>
  <c r="C62" i="70"/>
  <c r="C66" i="70"/>
  <c r="C60" i="70"/>
  <c r="C68" i="70"/>
  <c r="L71" i="70"/>
  <c r="N71" i="70"/>
  <c r="C70" i="70"/>
  <c r="G71" i="70"/>
  <c r="M71" i="70"/>
  <c r="C71" i="47" l="1"/>
  <c r="P70" i="47"/>
  <c r="P86" i="47"/>
  <c r="P60" i="47"/>
  <c r="P65" i="47"/>
  <c r="P62" i="47"/>
  <c r="P66" i="47"/>
  <c r="P64" i="47"/>
  <c r="P61" i="47"/>
  <c r="P69" i="47"/>
  <c r="P67" i="47"/>
  <c r="P68" i="47"/>
  <c r="P63" i="47"/>
  <c r="C18" i="61"/>
  <c r="P85" i="70"/>
  <c r="C71" i="70"/>
  <c r="P71" i="47" l="1"/>
  <c r="M145" i="42" l="1"/>
  <c r="M306" i="42" l="1"/>
  <c r="I78" i="70" l="1"/>
  <c r="C23" i="61" l="1"/>
  <c r="C30" i="61" s="1"/>
  <c r="C38" i="61" s="1"/>
  <c r="P78" i="70"/>
  <c r="F8" i="61" l="1"/>
  <c r="F33" i="61"/>
  <c r="F9" i="61"/>
  <c r="G9" i="61" s="1"/>
  <c r="F25" i="61"/>
  <c r="G25" i="61" s="1"/>
  <c r="F35" i="61"/>
  <c r="G35" i="61" s="1"/>
  <c r="F17" i="61"/>
  <c r="F24" i="61"/>
  <c r="G24" i="61" s="1"/>
  <c r="F29" i="61"/>
  <c r="G29" i="61" s="1"/>
  <c r="F28" i="61"/>
  <c r="G28" i="61" s="1"/>
  <c r="F11" i="61"/>
  <c r="G11" i="61" s="1"/>
  <c r="F34" i="61"/>
  <c r="G34" i="61" s="1"/>
  <c r="F18" i="61"/>
  <c r="G18" i="61" s="1"/>
  <c r="F20" i="61"/>
  <c r="G20" i="61" s="1"/>
  <c r="F10" i="61"/>
  <c r="G10" i="61" s="1"/>
  <c r="F22" i="61"/>
  <c r="G22" i="61" s="1"/>
  <c r="F13" i="61"/>
  <c r="G13" i="61" s="1"/>
  <c r="F19" i="61"/>
  <c r="G19" i="61" s="1"/>
  <c r="F12" i="61"/>
  <c r="G12" i="61" s="1"/>
  <c r="F21" i="61"/>
  <c r="G21" i="61" s="1"/>
  <c r="F26" i="61"/>
  <c r="G26" i="61" s="1"/>
  <c r="F23" i="61"/>
  <c r="G23" i="61" s="1"/>
  <c r="F27" i="61"/>
  <c r="G27" i="61" s="1"/>
  <c r="I19" i="61" l="1"/>
  <c r="J19" i="61" s="1"/>
  <c r="C19" i="72" s="1"/>
  <c r="I26" i="61"/>
  <c r="J26" i="61" s="1"/>
  <c r="C26" i="72" s="1"/>
  <c r="I13" i="61"/>
  <c r="J13" i="61" s="1"/>
  <c r="C13" i="72" s="1"/>
  <c r="I18" i="61"/>
  <c r="J18" i="61" s="1"/>
  <c r="C18" i="72" s="1"/>
  <c r="I29" i="61"/>
  <c r="J29" i="61" s="1"/>
  <c r="C29" i="72" s="1"/>
  <c r="I25" i="61"/>
  <c r="J25" i="61" s="1"/>
  <c r="C25" i="72" s="1"/>
  <c r="I27" i="61"/>
  <c r="J27" i="61" s="1"/>
  <c r="C27" i="72" s="1"/>
  <c r="I23" i="61"/>
  <c r="J23" i="61" s="1"/>
  <c r="C23" i="72" s="1"/>
  <c r="I21" i="61"/>
  <c r="J21" i="61" s="1"/>
  <c r="C21" i="72" s="1"/>
  <c r="I22" i="61"/>
  <c r="J22" i="61" s="1"/>
  <c r="C22" i="72" s="1"/>
  <c r="I34" i="61"/>
  <c r="J34" i="61" s="1"/>
  <c r="C34" i="72" s="1"/>
  <c r="I24" i="61"/>
  <c r="J24" i="61" s="1"/>
  <c r="C24" i="72" s="1"/>
  <c r="I9" i="61"/>
  <c r="J9" i="61" s="1"/>
  <c r="C9" i="72" s="1"/>
  <c r="I10" i="61"/>
  <c r="J10" i="61" s="1"/>
  <c r="C10" i="72" s="1"/>
  <c r="F30" i="61"/>
  <c r="G17" i="61"/>
  <c r="F36" i="61"/>
  <c r="I12" i="61"/>
  <c r="J12" i="61" s="1"/>
  <c r="C12" i="72" s="1"/>
  <c r="I20" i="61"/>
  <c r="J20" i="61" s="1"/>
  <c r="C20" i="72" s="1"/>
  <c r="I28" i="61"/>
  <c r="J28" i="61" s="1"/>
  <c r="C28" i="72" s="1"/>
  <c r="I35" i="61"/>
  <c r="J35" i="61" s="1"/>
  <c r="C35" i="72" s="1"/>
  <c r="G8" i="61"/>
  <c r="F14" i="61"/>
  <c r="G33" i="61"/>
  <c r="I11" i="61"/>
  <c r="J11" i="61" s="1"/>
  <c r="F38" i="61" l="1"/>
  <c r="I17" i="61"/>
  <c r="I30" i="61" s="1"/>
  <c r="G30" i="61"/>
  <c r="G36" i="61"/>
  <c r="G14" i="61"/>
  <c r="I8" i="61"/>
  <c r="I14" i="61" s="1"/>
  <c r="C11" i="72"/>
  <c r="I33" i="61"/>
  <c r="I36" i="61" s="1"/>
  <c r="G38" i="61" l="1"/>
  <c r="J8" i="61"/>
  <c r="J14" i="61" s="1"/>
  <c r="I38" i="61"/>
  <c r="J33" i="61"/>
  <c r="J36" i="61" s="1"/>
  <c r="J17" i="61"/>
  <c r="J30" i="61" s="1"/>
  <c r="C8" i="72" l="1"/>
  <c r="C14" i="72" s="1"/>
  <c r="N36" i="72"/>
  <c r="C33" i="72"/>
  <c r="C36" i="72" s="1"/>
  <c r="J38" i="61"/>
  <c r="C17" i="72"/>
  <c r="C30" i="72" s="1"/>
  <c r="C38" i="72" l="1"/>
  <c r="K28" i="70"/>
  <c r="K55" i="70" s="1"/>
  <c r="K84" i="70" l="1"/>
  <c r="K57" i="70"/>
  <c r="K69" i="70" s="1"/>
  <c r="K70" i="70" l="1"/>
  <c r="K64" i="70"/>
  <c r="K65" i="70"/>
  <c r="K63" i="70"/>
  <c r="K62" i="70"/>
  <c r="K66" i="70"/>
  <c r="K86" i="70"/>
  <c r="K61" i="70"/>
  <c r="K67" i="70"/>
  <c r="K60" i="70"/>
  <c r="K68" i="70"/>
  <c r="D25" i="72"/>
  <c r="K71" i="70" l="1"/>
  <c r="O28" i="70"/>
  <c r="O55" i="70" s="1"/>
  <c r="O84" i="70" l="1"/>
  <c r="O57" i="70"/>
  <c r="O69" i="70" s="1"/>
  <c r="O70" i="70" l="1"/>
  <c r="O63" i="70"/>
  <c r="O62" i="70"/>
  <c r="O65" i="70"/>
  <c r="O86" i="70"/>
  <c r="O67" i="70"/>
  <c r="D29" i="72"/>
  <c r="O60" i="70"/>
  <c r="O64" i="70"/>
  <c r="O66" i="70"/>
  <c r="O68" i="70"/>
  <c r="O61" i="70"/>
  <c r="O71" i="70" l="1"/>
  <c r="I28" i="70"/>
  <c r="I55" i="70" s="1"/>
  <c r="I84" i="70" l="1"/>
  <c r="I57" i="70"/>
  <c r="I69" i="70" s="1"/>
  <c r="H28" i="70"/>
  <c r="H55" i="70" s="1"/>
  <c r="I67" i="70" l="1"/>
  <c r="I60" i="70"/>
  <c r="I64" i="70"/>
  <c r="H84" i="70"/>
  <c r="I68" i="70"/>
  <c r="I86" i="70"/>
  <c r="I61" i="70"/>
  <c r="I65" i="70"/>
  <c r="I66" i="70"/>
  <c r="I62" i="70"/>
  <c r="I70" i="70"/>
  <c r="D23" i="72"/>
  <c r="I63" i="70"/>
  <c r="H57" i="70"/>
  <c r="H69" i="70" s="1"/>
  <c r="I71" i="70" l="1"/>
  <c r="H70" i="70"/>
  <c r="H62" i="70"/>
  <c r="H60" i="70"/>
  <c r="H65" i="70"/>
  <c r="H86" i="70"/>
  <c r="H64" i="70"/>
  <c r="H63" i="70"/>
  <c r="H68" i="70"/>
  <c r="H66" i="70"/>
  <c r="H67" i="70"/>
  <c r="H61" i="70"/>
  <c r="D22" i="72"/>
  <c r="E28" i="70" l="1"/>
  <c r="E55" i="70" s="1"/>
  <c r="H71" i="70"/>
  <c r="E57" i="70" l="1"/>
  <c r="E69" i="70" s="1"/>
  <c r="E84" i="70"/>
  <c r="D19" i="72" l="1"/>
  <c r="E86" i="70"/>
  <c r="E66" i="70"/>
  <c r="E61" i="70"/>
  <c r="E65" i="70"/>
  <c r="E60" i="70"/>
  <c r="E63" i="70"/>
  <c r="E67" i="70"/>
  <c r="E68" i="70"/>
  <c r="E70" i="70"/>
  <c r="E64" i="70"/>
  <c r="E62" i="70"/>
  <c r="E71" i="70" l="1"/>
  <c r="R36" i="42" l="1"/>
  <c r="AN313" i="42"/>
  <c r="R312" i="42" l="1"/>
  <c r="D15" i="70"/>
  <c r="D28" i="70" l="1"/>
  <c r="P15" i="70"/>
  <c r="Q15" i="70"/>
  <c r="D55" i="70" l="1"/>
  <c r="P28" i="70"/>
  <c r="D57" i="70" l="1"/>
  <c r="D69" i="70" s="1"/>
  <c r="D84" i="70"/>
  <c r="P55" i="70"/>
  <c r="P84" i="70" l="1"/>
  <c r="P57" i="70"/>
  <c r="P69" i="70" s="1"/>
  <c r="D65" i="70"/>
  <c r="D60" i="70"/>
  <c r="D66" i="70"/>
  <c r="D18" i="72"/>
  <c r="D63" i="70"/>
  <c r="D70" i="70"/>
  <c r="D86" i="70"/>
  <c r="D64" i="70"/>
  <c r="D67" i="70"/>
  <c r="D61" i="70"/>
  <c r="D62" i="70"/>
  <c r="D68" i="70"/>
  <c r="D30" i="72" l="1"/>
  <c r="P67" i="70"/>
  <c r="P65" i="70"/>
  <c r="P61" i="70"/>
  <c r="P68" i="70"/>
  <c r="P86" i="70"/>
  <c r="P60" i="70"/>
  <c r="P62" i="70"/>
  <c r="P64" i="70"/>
  <c r="P63" i="70"/>
  <c r="P70" i="70"/>
  <c r="P66" i="70"/>
  <c r="D71" i="70"/>
  <c r="P71" i="70" l="1"/>
  <c r="P12" i="43" l="1"/>
  <c r="Q124" i="43" l="1"/>
  <c r="Q76" i="43"/>
  <c r="P124" i="43"/>
  <c r="P60" i="43"/>
  <c r="Q12" i="43"/>
  <c r="C13" i="71" s="1"/>
  <c r="C24" i="71" s="1"/>
  <c r="P140" i="43"/>
  <c r="AL156" i="43"/>
  <c r="P76" i="43"/>
  <c r="P92" i="43"/>
  <c r="P28" i="43"/>
  <c r="P108" i="43"/>
  <c r="P44" i="43"/>
  <c r="Q108" i="43" l="1"/>
  <c r="Q60" i="43"/>
  <c r="F13" i="71" s="1"/>
  <c r="F24" i="71" s="1"/>
  <c r="F47" i="71" s="1"/>
  <c r="Q44" i="43"/>
  <c r="Q140" i="43"/>
  <c r="K13" i="71" s="1"/>
  <c r="K24" i="71" s="1"/>
  <c r="K47" i="71" s="1"/>
  <c r="Q28" i="43"/>
  <c r="D13" i="71" s="1"/>
  <c r="Q92" i="43"/>
  <c r="H13" i="71" s="1"/>
  <c r="H24" i="71" s="1"/>
  <c r="H47" i="71" s="1"/>
  <c r="AM156" i="43"/>
  <c r="P156" i="43"/>
  <c r="C47" i="71"/>
  <c r="G13" i="71"/>
  <c r="G24" i="71" s="1"/>
  <c r="G47" i="71" s="1"/>
  <c r="E13" i="71"/>
  <c r="E24" i="71" s="1"/>
  <c r="E47" i="71" s="1"/>
  <c r="I13" i="71"/>
  <c r="I24" i="71" s="1"/>
  <c r="I47" i="71" s="1"/>
  <c r="J13" i="71"/>
  <c r="J24" i="71" s="1"/>
  <c r="J47" i="71" s="1"/>
  <c r="Q156" i="43" l="1"/>
  <c r="D24" i="71"/>
  <c r="M13" i="71"/>
  <c r="L13" i="71"/>
  <c r="J73" i="71"/>
  <c r="J48" i="71"/>
  <c r="J59" i="71" s="1"/>
  <c r="E73" i="71"/>
  <c r="E48" i="71"/>
  <c r="E59" i="71" s="1"/>
  <c r="F73" i="71"/>
  <c r="F48" i="71"/>
  <c r="F59" i="71" s="1"/>
  <c r="G73" i="71"/>
  <c r="G48" i="71"/>
  <c r="G59" i="71" s="1"/>
  <c r="I73" i="71"/>
  <c r="I48" i="71"/>
  <c r="K73" i="71"/>
  <c r="K48" i="71"/>
  <c r="K59" i="71" s="1"/>
  <c r="H73" i="71"/>
  <c r="H48" i="71"/>
  <c r="C73" i="71"/>
  <c r="C48" i="71"/>
  <c r="C59" i="71" s="1"/>
  <c r="D47" i="71" l="1"/>
  <c r="L24" i="71"/>
  <c r="M24" i="71"/>
  <c r="H57" i="71"/>
  <c r="H52" i="71"/>
  <c r="H74" i="71"/>
  <c r="D9" i="72"/>
  <c r="H51" i="71"/>
  <c r="H56" i="71"/>
  <c r="H53" i="71"/>
  <c r="H55" i="71"/>
  <c r="H58" i="71"/>
  <c r="H54" i="71"/>
  <c r="I52" i="71"/>
  <c r="D11" i="72"/>
  <c r="I74" i="71"/>
  <c r="I53" i="71"/>
  <c r="I51" i="71"/>
  <c r="I57" i="71"/>
  <c r="I54" i="71"/>
  <c r="I56" i="71"/>
  <c r="I55" i="71"/>
  <c r="I58" i="71"/>
  <c r="G54" i="71"/>
  <c r="G57" i="71"/>
  <c r="D10" i="72"/>
  <c r="G55" i="71"/>
  <c r="G58" i="71"/>
  <c r="G51" i="71"/>
  <c r="G52" i="71"/>
  <c r="G53" i="71"/>
  <c r="G74" i="71"/>
  <c r="G56" i="71"/>
  <c r="E58" i="71"/>
  <c r="E54" i="71"/>
  <c r="E51" i="71"/>
  <c r="E53" i="71"/>
  <c r="E56" i="71"/>
  <c r="D12" i="72"/>
  <c r="E55" i="71"/>
  <c r="E57" i="71"/>
  <c r="E52" i="71"/>
  <c r="E74" i="71"/>
  <c r="D34" i="72"/>
  <c r="K56" i="71"/>
  <c r="K74" i="71"/>
  <c r="K52" i="71"/>
  <c r="K58" i="71"/>
  <c r="K53" i="71"/>
  <c r="K54" i="71"/>
  <c r="K57" i="71"/>
  <c r="K55" i="71"/>
  <c r="K51" i="71"/>
  <c r="J58" i="71"/>
  <c r="J55" i="71"/>
  <c r="J51" i="71"/>
  <c r="J52" i="71"/>
  <c r="J53" i="71"/>
  <c r="J54" i="71"/>
  <c r="J74" i="71"/>
  <c r="J57" i="71"/>
  <c r="D13" i="72"/>
  <c r="J56" i="71"/>
  <c r="C51" i="71"/>
  <c r="D35" i="72"/>
  <c r="C56" i="71"/>
  <c r="C74" i="71"/>
  <c r="C58" i="71"/>
  <c r="C57" i="71"/>
  <c r="C55" i="71"/>
  <c r="C53" i="71"/>
  <c r="C54" i="71"/>
  <c r="C52" i="71"/>
  <c r="H59" i="71"/>
  <c r="I59" i="71"/>
  <c r="F74" i="71"/>
  <c r="D33" i="72"/>
  <c r="F53" i="71"/>
  <c r="F55" i="71"/>
  <c r="F56" i="71"/>
  <c r="F52" i="71"/>
  <c r="F58" i="71"/>
  <c r="F57" i="71"/>
  <c r="F54" i="71"/>
  <c r="F51" i="71"/>
  <c r="J60" i="71" l="1"/>
  <c r="H60" i="71"/>
  <c r="K60" i="71"/>
  <c r="G60" i="71"/>
  <c r="I60" i="71"/>
  <c r="C60" i="71"/>
  <c r="F60" i="71"/>
  <c r="E60" i="71"/>
  <c r="L47" i="71"/>
  <c r="L73" i="71" s="1"/>
  <c r="D73" i="71"/>
  <c r="D48" i="71"/>
  <c r="M47" i="71"/>
  <c r="D36" i="72"/>
  <c r="D59" i="71" l="1"/>
  <c r="D54" i="71"/>
  <c r="D55" i="71"/>
  <c r="D57" i="71"/>
  <c r="D74" i="71"/>
  <c r="M48" i="71"/>
  <c r="D8" i="72"/>
  <c r="D58" i="71"/>
  <c r="D51" i="71"/>
  <c r="D56" i="71"/>
  <c r="D53" i="71"/>
  <c r="D52" i="71"/>
  <c r="L48" i="71"/>
  <c r="D14" i="72" l="1"/>
  <c r="L53" i="71"/>
  <c r="L57" i="71"/>
  <c r="L56" i="71"/>
  <c r="L52" i="71"/>
  <c r="L51" i="71"/>
  <c r="L59" i="71"/>
  <c r="L74" i="71"/>
  <c r="L54" i="71"/>
  <c r="L55" i="71"/>
  <c r="L58" i="71"/>
  <c r="D60" i="71"/>
  <c r="D38" i="72" l="1"/>
  <c r="L60" i="71"/>
  <c r="M38" i="72" l="1"/>
  <c r="C32" i="67" l="1"/>
  <c r="C16" i="67" l="1"/>
  <c r="C38" i="67"/>
  <c r="C40" i="67" l="1"/>
  <c r="D11" i="67" s="1"/>
  <c r="D25" i="67"/>
  <c r="N11" i="67"/>
  <c r="O10" i="67" s="1"/>
  <c r="D21" i="67"/>
  <c r="D31" i="67"/>
  <c r="D24" i="67"/>
  <c r="D26" i="67"/>
  <c r="D29" i="67"/>
  <c r="D30" i="67"/>
  <c r="D20" i="67"/>
  <c r="D22" i="67"/>
  <c r="D27" i="67"/>
  <c r="D12" i="67"/>
  <c r="D37" i="67"/>
  <c r="D14" i="67"/>
  <c r="D13" i="67"/>
  <c r="D35" i="67"/>
  <c r="D15" i="67"/>
  <c r="D10" i="67"/>
  <c r="D36" i="67"/>
  <c r="D28" i="67" l="1"/>
  <c r="D23" i="67"/>
  <c r="D19" i="67"/>
  <c r="D38" i="67"/>
  <c r="D16" i="67"/>
  <c r="D32" i="67" l="1"/>
  <c r="D40" i="67"/>
  <c r="E30" i="72" l="1"/>
  <c r="E14" i="72" l="1"/>
  <c r="E36" i="72" l="1"/>
  <c r="E38" i="72" l="1"/>
  <c r="F21" i="72" l="1"/>
  <c r="G21" i="72" s="1"/>
  <c r="H21" i="72" s="1"/>
  <c r="J21" i="72" s="1"/>
  <c r="K21" i="72" s="1"/>
  <c r="L21" i="72" s="1"/>
  <c r="F29" i="72"/>
  <c r="G29" i="72" s="1"/>
  <c r="H29" i="72" s="1"/>
  <c r="J29" i="72" s="1"/>
  <c r="K29" i="72" s="1"/>
  <c r="L29" i="72" s="1"/>
  <c r="F27" i="72"/>
  <c r="G27" i="72" s="1"/>
  <c r="H27" i="72" s="1"/>
  <c r="J27" i="72" s="1"/>
  <c r="K27" i="72" s="1"/>
  <c r="L27" i="72" s="1"/>
  <c r="F26" i="72"/>
  <c r="G26" i="72" s="1"/>
  <c r="H26" i="72" s="1"/>
  <c r="J26" i="72" s="1"/>
  <c r="K26" i="72" s="1"/>
  <c r="L26" i="72" s="1"/>
  <c r="F23" i="72"/>
  <c r="G23" i="72" s="1"/>
  <c r="H23" i="72" s="1"/>
  <c r="J23" i="72" s="1"/>
  <c r="K23" i="72" s="1"/>
  <c r="L23" i="72" s="1"/>
  <c r="F28" i="72"/>
  <c r="G28" i="72" s="1"/>
  <c r="H28" i="72" s="1"/>
  <c r="J28" i="72" s="1"/>
  <c r="K28" i="72" s="1"/>
  <c r="L28" i="72" s="1"/>
  <c r="F22" i="72"/>
  <c r="G22" i="72" s="1"/>
  <c r="H22" i="72" s="1"/>
  <c r="J22" i="72" s="1"/>
  <c r="K22" i="72" s="1"/>
  <c r="L22" i="72" s="1"/>
  <c r="F25" i="72"/>
  <c r="G25" i="72" s="1"/>
  <c r="H25" i="72" s="1"/>
  <c r="J25" i="72" s="1"/>
  <c r="K25" i="72" s="1"/>
  <c r="L25" i="72" s="1"/>
  <c r="F24" i="72"/>
  <c r="G24" i="72" s="1"/>
  <c r="H24" i="72" s="1"/>
  <c r="J24" i="72" s="1"/>
  <c r="K24" i="72" s="1"/>
  <c r="L24" i="72" s="1"/>
  <c r="F19" i="72"/>
  <c r="G19" i="72" s="1"/>
  <c r="H19" i="72" s="1"/>
  <c r="J19" i="72" s="1"/>
  <c r="K19" i="72" s="1"/>
  <c r="L19" i="72" s="1"/>
  <c r="F20" i="72"/>
  <c r="G20" i="72" s="1"/>
  <c r="H20" i="72" s="1"/>
  <c r="J20" i="72" s="1"/>
  <c r="K20" i="72" s="1"/>
  <c r="L20" i="72" s="1"/>
  <c r="F18" i="72"/>
  <c r="G18" i="72" s="1"/>
  <c r="H18" i="72" s="1"/>
  <c r="J18" i="72" s="1"/>
  <c r="K18" i="72" s="1"/>
  <c r="L18" i="72" s="1"/>
  <c r="F17" i="72"/>
  <c r="F34" i="72"/>
  <c r="G34" i="72" s="1"/>
  <c r="H34" i="72" s="1"/>
  <c r="J34" i="72" s="1"/>
  <c r="K34" i="72" s="1"/>
  <c r="L34" i="72" s="1"/>
  <c r="F33" i="72"/>
  <c r="F13" i="72"/>
  <c r="G13" i="72" s="1"/>
  <c r="H13" i="72" s="1"/>
  <c r="J13" i="72" s="1"/>
  <c r="K13" i="72" s="1"/>
  <c r="L13" i="72" s="1"/>
  <c r="F12" i="72"/>
  <c r="G12" i="72" s="1"/>
  <c r="H12" i="72" s="1"/>
  <c r="J12" i="72" s="1"/>
  <c r="K12" i="72" s="1"/>
  <c r="L12" i="72" s="1"/>
  <c r="F11" i="72"/>
  <c r="G11" i="72" s="1"/>
  <c r="H11" i="72" s="1"/>
  <c r="J11" i="72" s="1"/>
  <c r="K11" i="72" s="1"/>
  <c r="L11" i="72" s="1"/>
  <c r="F10" i="72"/>
  <c r="G10" i="72" s="1"/>
  <c r="H10" i="72" s="1"/>
  <c r="J10" i="72" s="1"/>
  <c r="K10" i="72" s="1"/>
  <c r="L10" i="72" s="1"/>
  <c r="F9" i="72"/>
  <c r="G9" i="72" s="1"/>
  <c r="H9" i="72" s="1"/>
  <c r="J9" i="72" s="1"/>
  <c r="K9" i="72" s="1"/>
  <c r="L9" i="72" s="1"/>
  <c r="F8" i="72"/>
  <c r="F35" i="72"/>
  <c r="G35" i="72" s="1"/>
  <c r="H35" i="72" s="1"/>
  <c r="J35" i="72" s="1"/>
  <c r="K35" i="72" s="1"/>
  <c r="L35" i="72" s="1"/>
  <c r="E15" i="67" l="1"/>
  <c r="E20" i="67"/>
  <c r="E27" i="67"/>
  <c r="E28" i="67"/>
  <c r="E12" i="67"/>
  <c r="G33" i="72"/>
  <c r="F36" i="72"/>
  <c r="E22" i="67"/>
  <c r="E24" i="67"/>
  <c r="E29" i="67"/>
  <c r="E13" i="67"/>
  <c r="E36" i="67"/>
  <c r="E21" i="67"/>
  <c r="E30" i="67"/>
  <c r="E31" i="67"/>
  <c r="E11" i="67"/>
  <c r="E37" i="67"/>
  <c r="F14" i="72"/>
  <c r="G8" i="72"/>
  <c r="E14" i="67"/>
  <c r="G17" i="72"/>
  <c r="F30" i="72"/>
  <c r="E26" i="67"/>
  <c r="E25" i="67"/>
  <c r="E23" i="67"/>
  <c r="H17" i="72" l="1"/>
  <c r="G30" i="72"/>
  <c r="G14" i="72"/>
  <c r="G38" i="72" s="1"/>
  <c r="H8" i="72"/>
  <c r="H33" i="72"/>
  <c r="G36" i="72"/>
  <c r="F38" i="72"/>
  <c r="H36" i="72" l="1"/>
  <c r="J33" i="72"/>
  <c r="J36" i="72" s="1"/>
  <c r="K33" i="72"/>
  <c r="H30" i="72"/>
  <c r="J17" i="72"/>
  <c r="J30" i="72" s="1"/>
  <c r="H14" i="72"/>
  <c r="J8" i="72"/>
  <c r="J14" i="72" s="1"/>
  <c r="K17" i="72" l="1"/>
  <c r="L17" i="72" s="1"/>
  <c r="K36" i="72"/>
  <c r="L33" i="72"/>
  <c r="K30" i="72"/>
  <c r="L30" i="72" s="1"/>
  <c r="J38" i="72"/>
  <c r="K8" i="72"/>
  <c r="H38" i="72"/>
  <c r="E19" i="67" l="1"/>
  <c r="L8" i="72"/>
  <c r="K14" i="72"/>
  <c r="L14" i="72" s="1"/>
  <c r="E35" i="67"/>
  <c r="E38" i="67" s="1"/>
  <c r="N37" i="72"/>
  <c r="N38" i="72" s="1"/>
  <c r="L36" i="72"/>
  <c r="K38" i="72"/>
  <c r="L38" i="72" l="1"/>
  <c r="E10" i="67"/>
  <c r="E32" i="67"/>
  <c r="E16" i="67" l="1"/>
  <c r="E40" i="67" s="1"/>
  <c r="F10" i="67" s="1"/>
  <c r="F35" i="67" l="1"/>
  <c r="F30" i="67"/>
  <c r="F31" i="67"/>
  <c r="F14" i="67"/>
  <c r="F24" i="67"/>
  <c r="F29" i="67"/>
  <c r="F27" i="67"/>
  <c r="F13" i="67"/>
  <c r="F11" i="67"/>
  <c r="F12" i="67"/>
  <c r="F23" i="67"/>
  <c r="F37" i="67"/>
  <c r="F26" i="67"/>
  <c r="F22" i="67"/>
  <c r="F20" i="67"/>
  <c r="F36" i="67"/>
  <c r="F28" i="67"/>
  <c r="F15" i="67"/>
  <c r="F25" i="67"/>
  <c r="F21" i="67"/>
  <c r="F19" i="67"/>
  <c r="N15" i="67"/>
  <c r="F16" i="67" l="1"/>
  <c r="F32" i="67"/>
  <c r="F38" i="67"/>
  <c r="F40" i="67" l="1"/>
  <c r="N17" i="67" l="1"/>
  <c r="G20" i="67" l="1"/>
  <c r="H20" i="67" s="1"/>
  <c r="G25" i="67"/>
  <c r="G13" i="67"/>
  <c r="H13" i="67" s="1"/>
  <c r="G19" i="67"/>
  <c r="G24" i="67"/>
  <c r="G27" i="67"/>
  <c r="G29" i="67"/>
  <c r="G22" i="67"/>
  <c r="H22" i="67" s="1"/>
  <c r="G28" i="67"/>
  <c r="H28" i="67" s="1"/>
  <c r="G10" i="67"/>
  <c r="H29" i="67"/>
  <c r="G26" i="67"/>
  <c r="H26" i="67" s="1"/>
  <c r="H24" i="67"/>
  <c r="G36" i="67"/>
  <c r="H36" i="67" s="1"/>
  <c r="H25" i="67"/>
  <c r="G23" i="67"/>
  <c r="H23" i="67" s="1"/>
  <c r="G31" i="67"/>
  <c r="H31" i="67" s="1"/>
  <c r="G15" i="67"/>
  <c r="H15" i="67" s="1"/>
  <c r="G12" i="67"/>
  <c r="H12" i="67" s="1"/>
  <c r="G30" i="67"/>
  <c r="H30" i="67" s="1"/>
  <c r="G11" i="67"/>
  <c r="H11" i="67" s="1"/>
  <c r="G21" i="67"/>
  <c r="H21" i="67" s="1"/>
  <c r="G37" i="67"/>
  <c r="H37" i="67" s="1"/>
  <c r="G14" i="67"/>
  <c r="H14" i="67" s="1"/>
  <c r="H27" i="67"/>
  <c r="G35" i="67"/>
  <c r="I20" i="67" l="1"/>
  <c r="I11" i="67"/>
  <c r="I15" i="67"/>
  <c r="I13" i="67"/>
  <c r="G32" i="67"/>
  <c r="H19" i="67"/>
  <c r="I14" i="67"/>
  <c r="I28" i="67"/>
  <c r="I31" i="67"/>
  <c r="I36" i="67"/>
  <c r="I29" i="67"/>
  <c r="G38" i="67"/>
  <c r="H35" i="67"/>
  <c r="I37" i="67"/>
  <c r="I30" i="67"/>
  <c r="I23" i="67"/>
  <c r="I24" i="67"/>
  <c r="I22" i="67"/>
  <c r="I27" i="67"/>
  <c r="I21" i="67"/>
  <c r="I12" i="67"/>
  <c r="I25" i="67"/>
  <c r="I26" i="67"/>
  <c r="H10" i="67"/>
  <c r="G16" i="67"/>
  <c r="G40" i="67" l="1"/>
  <c r="I10" i="67"/>
  <c r="H16" i="67"/>
  <c r="H38" i="67"/>
  <c r="I35" i="67"/>
  <c r="I19" i="67"/>
  <c r="H32" i="67"/>
  <c r="I38" i="67" l="1"/>
  <c r="I32" i="67"/>
  <c r="I16" i="67"/>
  <c r="H40" i="67"/>
  <c r="I40" i="6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Gentile</author>
  </authors>
  <commentList>
    <comment ref="N6" authorId="0" shapeId="0" xr:uid="{00000000-0006-0000-0200-000001000000}">
      <text>
        <r>
          <rPr>
            <b/>
            <sz val="9"/>
            <color indexed="81"/>
            <rFont val="Tahoma"/>
            <family val="2"/>
          </rPr>
          <t>Steven Gentile:</t>
        </r>
        <r>
          <rPr>
            <sz val="9"/>
            <color indexed="81"/>
            <rFont val="Tahoma"/>
            <family val="2"/>
          </rPr>
          <t xml:space="preserve">
Ratio of Fixed Costs to Weighted Outcomes. A constant to be determined by historic ratios. Notice that total summation of Fixed Cost Points equals this percentage of Weighted Outcomes.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Crystal Collins</author>
    <author>Steven Gentile</author>
  </authors>
  <commentList>
    <comment ref="AM14" authorId="0" shapeId="0" xr:uid="{06A22DD9-0DEA-466A-B8F2-84BB583E22E5}">
      <text>
        <r>
          <rPr>
            <b/>
            <sz val="9"/>
            <color indexed="81"/>
            <rFont val="Tahoma"/>
            <family val="2"/>
          </rPr>
          <t>Crystal Collins:</t>
        </r>
        <r>
          <rPr>
            <sz val="9"/>
            <color indexed="81"/>
            <rFont val="Tahoma"/>
            <family val="2"/>
          </rPr>
          <t xml:space="preserve">
During review of the 2019-20 report, discovered the inclusion of new course methodology known as "Self-Paced Tutorials" or "SPTs." Through follow up discussions learned that some institutions were reporting headcount for these activities, even if the student did not complete the course requirements. Based on the mehtodology, likened to independent study on the for-credit side, THEC determined that the only activities that should be included was completed SPTs. To ensure consistency across all years of data, institutions were asked to resubmit workforce training reports with any SPTs that met the deifnition included for completers only.
Chattanooga did not report all SPTs that met the definition initially. This report reflects all SPTs that were completed in 2018-19. CLC 10062020</t>
        </r>
      </text>
    </comment>
    <comment ref="T124" authorId="1" shapeId="0" xr:uid="{00000000-0006-0000-0300-000001000000}">
      <text>
        <r>
          <rPr>
            <b/>
            <sz val="9"/>
            <color indexed="81"/>
            <rFont val="Tahoma"/>
            <family val="2"/>
          </rPr>
          <t>Steven Gentile:</t>
        </r>
        <r>
          <rPr>
            <sz val="9"/>
            <color indexed="81"/>
            <rFont val="Tahoma"/>
            <family val="2"/>
          </rPr>
          <t xml:space="preserve">
Not included in scale calculation since Motlow effectively does not offer long-term certificates.</t>
        </r>
      </text>
    </comment>
    <comment ref="AI129" authorId="0" shapeId="0" xr:uid="{00000000-0006-0000-0300-000002000000}">
      <text>
        <r>
          <rPr>
            <b/>
            <sz val="9"/>
            <color indexed="81"/>
            <rFont val="Tahoma"/>
            <family val="2"/>
          </rPr>
          <t>Crystal Collins:</t>
        </r>
        <r>
          <rPr>
            <sz val="9"/>
            <color indexed="81"/>
            <rFont val="Tahoma"/>
            <family val="2"/>
          </rPr>
          <t xml:space="preserve">
In June 2018, THEC received a CCTA Internal Audit report dated October 14, 2016 from TBR. This audit included one finding related to Workforce Training. It was determined that workforce training hours in 2014-15 were over-reported by 96 hours. The original amount reported was 3,273 hours. Due to the timing of this finding, no changes to the funding formula should be made. The base should be frozen at previous reported levels. Any growth will be measured off of that three-year average.</t>
        </r>
      </text>
    </comment>
    <comment ref="AM152" authorId="0" shapeId="0" xr:uid="{FBD66351-0177-45BF-AF6C-DBF27BA94406}">
      <text>
        <r>
          <rPr>
            <b/>
            <sz val="9"/>
            <color indexed="81"/>
            <rFont val="Tahoma"/>
            <family val="2"/>
          </rPr>
          <t>Crystal Collins:</t>
        </r>
        <r>
          <rPr>
            <sz val="9"/>
            <color indexed="81"/>
            <rFont val="Tahoma"/>
            <family val="2"/>
          </rPr>
          <t xml:space="preserve">
During review of the 2019-20 report, discovered the inclusion of new course methodology known as "Self-Paced Tutorials" or "SPTs." Through follow up discussions learned that some institutions were reporting headcount for these activities, even if the student did not complete the course requirements. Based on the mehtodology, likened to independent study on the for-credit side, THEC determined that the only activities that should be included is completed SPTs. To ensure consistency across all years of data, institutions were asked to resubmit any SPTs reported for completers only. Nashville State had reported non-completers in the original 2018-19 report. This reflects updated values for these SPTs. CLC 10062020</t>
        </r>
      </text>
    </comment>
    <comment ref="AM175" authorId="0" shapeId="0" xr:uid="{690FA793-BD6F-4C01-AE00-2AC01C1613E8}">
      <text>
        <r>
          <rPr>
            <b/>
            <sz val="9"/>
            <color indexed="81"/>
            <rFont val="Tahoma"/>
            <family val="2"/>
          </rPr>
          <t>Crystal Collins:</t>
        </r>
        <r>
          <rPr>
            <sz val="9"/>
            <color indexed="81"/>
            <rFont val="Tahoma"/>
            <family val="2"/>
          </rPr>
          <t xml:space="preserve">
After conversation with Cindy Tauscher at Northeast State on 11/15, determined that the Chemical Operator hours contracted with Eastman Co. should have been included in the total. The 2018-19 data will be revised to include these hours in the 2021-22 funding fomrula, barring any other changes to the definition or outcome that would supersede this determination. CLC 11152019
Due to this change, the base will be frozen to allow for NESCC to experience the increase from adding these hours to the 2021-22 funding formula. CLC 08252020</t>
        </r>
      </text>
    </comment>
    <comment ref="T193" authorId="1" shapeId="0" xr:uid="{00000000-0006-0000-0300-000003000000}">
      <text>
        <r>
          <rPr>
            <b/>
            <sz val="9"/>
            <color indexed="81"/>
            <rFont val="Tahoma"/>
            <family val="2"/>
          </rPr>
          <t>Steven Gentile:</t>
        </r>
        <r>
          <rPr>
            <sz val="9"/>
            <color indexed="81"/>
            <rFont val="Tahoma"/>
            <family val="2"/>
          </rPr>
          <t xml:space="preserve">
Not included in scale calculation since Pellissippi effectively does not offer long-term certificates.
</t>
        </r>
      </text>
    </comment>
    <comment ref="U301" authorId="1" shapeId="0" xr:uid="{00000000-0006-0000-0300-000004000000}">
      <text>
        <r>
          <rPr>
            <b/>
            <sz val="9"/>
            <color indexed="81"/>
            <rFont val="Tahoma"/>
            <family val="2"/>
          </rPr>
          <t>Steven Gentile:</t>
        </r>
        <r>
          <rPr>
            <sz val="9"/>
            <color indexed="81"/>
            <rFont val="Tahoma"/>
            <family val="2"/>
          </rPr>
          <t xml:space="preserve">
Scale for Associates set to 1.5, to reflect 2010-15's Associates scale. All other scales are change to reflect same relative proportion as shown in the "Average" column.
</t>
        </r>
      </text>
    </comment>
    <comment ref="T308" authorId="1" shapeId="0" xr:uid="{00000000-0006-0000-0300-000005000000}">
      <text>
        <r>
          <rPr>
            <b/>
            <sz val="9"/>
            <color indexed="81"/>
            <rFont val="Tahoma"/>
            <family val="2"/>
          </rPr>
          <t>Steven Gentile:</t>
        </r>
        <r>
          <rPr>
            <sz val="9"/>
            <color indexed="81"/>
            <rFont val="Tahoma"/>
            <family val="2"/>
          </rPr>
          <t xml:space="preserve">
Does not include Motlow or Pellissippi since they effectively do not offer long-term certificates.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Steven Gentile</author>
    <author>Crystal Collins</author>
  </authors>
  <commentList>
    <comment ref="T9" authorId="0" shapeId="0" xr:uid="{00000000-0006-0000-0400-000001000000}">
      <text>
        <r>
          <rPr>
            <b/>
            <sz val="9"/>
            <color indexed="81"/>
            <rFont val="Tahoma"/>
            <family val="2"/>
          </rPr>
          <t>Steven Gentile:</t>
        </r>
        <r>
          <rPr>
            <sz val="9"/>
            <color indexed="81"/>
            <rFont val="Tahoma"/>
            <family val="2"/>
          </rPr>
          <t xml:space="preserve">
Not included in scale calculation since UTM does not offer doctoral/law degrees.</t>
        </r>
      </text>
    </comment>
    <comment ref="AI10" authorId="1" shapeId="0" xr:uid="{00000000-0006-0000-0400-000002000000}">
      <text>
        <r>
          <rPr>
            <b/>
            <sz val="10"/>
            <color indexed="81"/>
            <rFont val="Tahoma"/>
            <family val="2"/>
          </rPr>
          <t>Crystal Collins:</t>
        </r>
        <r>
          <rPr>
            <sz val="10"/>
            <color indexed="81"/>
            <rFont val="Tahoma"/>
            <family val="2"/>
          </rPr>
          <t xml:space="preserve">
On January 14, 2019, the UT System office contacted THEC to report that during the internal audit process of the RSSP data, it was determined that the Centers of Excellence were double counted in the public service portion of the reports for 2013-14, 2014-15, 2015-16 and 2016-17. The system provided corrected information for these years for UTM and confirmed that no such data issues were found at UTK or UTC. The data reported here are corrected.</t>
        </r>
      </text>
    </comment>
    <comment ref="T25" authorId="0" shapeId="0" xr:uid="{00000000-0006-0000-0400-000003000000}">
      <text>
        <r>
          <rPr>
            <b/>
            <sz val="9"/>
            <color indexed="81"/>
            <rFont val="Tahoma"/>
            <family val="2"/>
          </rPr>
          <t>Steven Gentile:</t>
        </r>
        <r>
          <rPr>
            <sz val="9"/>
            <color indexed="81"/>
            <rFont val="Tahoma"/>
            <family val="2"/>
          </rPr>
          <t xml:space="preserve">
Not included in scale calculation since APSU does not offer doctoral/law degrees.</t>
        </r>
      </text>
    </comment>
    <comment ref="AL26" authorId="1" shapeId="0" xr:uid="{0F12EDAE-8644-49B2-BA0D-23CAF000A35F}">
      <text>
        <r>
          <rPr>
            <b/>
            <sz val="9"/>
            <color indexed="81"/>
            <rFont val="Tahoma"/>
            <family val="2"/>
          </rPr>
          <t>Crystal Collins:</t>
        </r>
        <r>
          <rPr>
            <sz val="9"/>
            <color indexed="81"/>
            <rFont val="Tahoma"/>
            <family val="2"/>
          </rPr>
          <t xml:space="preserve">
During the data check process, I discovered that the 2017-18 R&amp;SP report had a hard entered value in cell C16. I reached out to APSU and asked them to resubmit a corrected file with this formula in tact. A resubmitted file can be found here: "H:\Fiscal\Fiscal Policy\STAY_OUT\FY2021-22\Formula\Data\Research, Service and Sponsored Programs\Institution Submittals\Questions\APSU_FY22 THEC RSSP Report 15-16 thru 18-19_FINAL_FOR REVIEW (corrected for Crystal).xlsx"
Due to this resubmission, the RSSP amount for APSU for 2017-18 declined. We will use this corrected value in the leading three-year average in the 2021-22 funding formula but will freeze the base, allowing APSU to feel the effects of the revised report. CLC 10122020</t>
        </r>
      </text>
    </comment>
    <comment ref="AS137" authorId="0" shapeId="0" xr:uid="{00000000-0006-0000-0400-000004000000}">
      <text>
        <r>
          <rPr>
            <b/>
            <sz val="9"/>
            <color indexed="81"/>
            <rFont val="Tahoma"/>
            <family val="2"/>
          </rPr>
          <t>Steven Gentile:</t>
        </r>
        <r>
          <rPr>
            <sz val="9"/>
            <color indexed="81"/>
            <rFont val="Tahoma"/>
            <family val="2"/>
          </rPr>
          <t xml:space="preserve">
Includes DVM. Data did not differentiate in this year. -7/7/2015</t>
        </r>
      </text>
    </comment>
    <comment ref="AT137" authorId="0" shapeId="0" xr:uid="{00000000-0006-0000-0400-000005000000}">
      <text>
        <r>
          <rPr>
            <b/>
            <sz val="9"/>
            <color indexed="81"/>
            <rFont val="Tahoma"/>
            <family val="2"/>
          </rPr>
          <t>Steven Gentile:</t>
        </r>
        <r>
          <rPr>
            <sz val="9"/>
            <color indexed="81"/>
            <rFont val="Tahoma"/>
            <family val="2"/>
          </rPr>
          <t xml:space="preserve">
Includes DVM. Data did not differentiate in this year. -7/7/2015</t>
        </r>
      </text>
    </comment>
    <comment ref="AU137" authorId="0" shapeId="0" xr:uid="{00000000-0006-0000-0400-000006000000}">
      <text>
        <r>
          <rPr>
            <b/>
            <sz val="9"/>
            <color indexed="81"/>
            <rFont val="Tahoma"/>
            <family val="2"/>
          </rPr>
          <t>Steven Gentile:</t>
        </r>
        <r>
          <rPr>
            <sz val="9"/>
            <color indexed="81"/>
            <rFont val="Tahoma"/>
            <family val="2"/>
          </rPr>
          <t xml:space="preserve">
Includes DVM. Data did not differentiate in this year. -7/7/2015</t>
        </r>
      </text>
    </comment>
    <comment ref="T153" authorId="0" shapeId="0" xr:uid="{00000000-0006-0000-0400-000007000000}">
      <text>
        <r>
          <rPr>
            <b/>
            <sz val="9"/>
            <color indexed="81"/>
            <rFont val="Tahoma"/>
            <family val="2"/>
          </rPr>
          <t>Steven Gentile:</t>
        </r>
        <r>
          <rPr>
            <sz val="9"/>
            <color indexed="81"/>
            <rFont val="Tahoma"/>
            <family val="2"/>
          </rPr>
          <t xml:space="preserve">
Does not include APSU and UTM since they do not provide doctorates.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B15" authorId="0" shapeId="0" xr:uid="{CED82CFE-EC69-4767-83F0-D5CF57081379}">
      <text>
        <r>
          <rPr>
            <b/>
            <sz val="11"/>
            <color indexed="81"/>
            <rFont val="Tahoma"/>
            <family val="2"/>
          </rPr>
          <t>Crystal Collins:</t>
        </r>
        <r>
          <rPr>
            <sz val="11"/>
            <color indexed="81"/>
            <rFont val="Tahoma"/>
            <family val="2"/>
          </rPr>
          <t xml:space="preserve">
During review of the 2019-20 report, discovered the inclusion of new course methodology known as "Self-Paced Tutorials" or "SPTs." Through follow up discussions learned that some institutions were reporting headcount for these activities, even if the student did not complete the course requirements. Based on the mehtodology, likened to independent study on the for-credit side, THEC determined that the only activities that should be included was completed SPTs. To ensure consistency across all years of data, institutions were asked to resubmit workforce training reports with any SPTs that met the deifnition included for completers only.
To ensure that money only moves due to changes in performance, not changes in definitions, the base will be recalculated for all CCs except where noted (e.g. Northeast State). CLC 10122020</t>
        </r>
      </text>
    </comment>
    <comment ref="J15" authorId="0" shapeId="0" xr:uid="{D6A2FCB2-F043-479F-82C2-039B94B1E1EA}">
      <text>
        <r>
          <rPr>
            <b/>
            <sz val="11"/>
            <color indexed="81"/>
            <rFont val="Tahoma"/>
            <family val="2"/>
          </rPr>
          <t>Crystal Collins:</t>
        </r>
        <r>
          <rPr>
            <sz val="11"/>
            <color indexed="81"/>
            <rFont val="Tahoma"/>
            <family val="2"/>
          </rPr>
          <t xml:space="preserve">
After conversation with Cindy Tauscher at Northeast State on 11/15, determined that the Chemical Operator hours contracted with Eastman Co. should have been included in the total. The 2018-19 data will be revised to include these hours in the 2021-22 funding fomrula, barring any other changes to the definition or outcome that would supersede this determination. CLC 11152019
Due to this change, the base will be frozen to allow for NESCC to experience the increase from adding these hours to the 2021-22 funding formula. CLC 08252020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Steven Gentile</author>
  </authors>
  <commentList>
    <comment ref="L6" authorId="0" shapeId="0" xr:uid="{00000000-0006-0000-0700-000001000000}">
      <text>
        <r>
          <rPr>
            <b/>
            <sz val="9"/>
            <color indexed="81"/>
            <rFont val="Tahoma"/>
            <family val="2"/>
          </rPr>
          <t>Steven Gentile:</t>
        </r>
        <r>
          <rPr>
            <sz val="9"/>
            <color indexed="81"/>
            <rFont val="Tahoma"/>
            <family val="2"/>
          </rPr>
          <t xml:space="preserve">
Ratio of Fixed Costs to Weighted Outcomes. A constant to be determined by historic ratios. Notice that total summation of Fixed Cost Points equals this percentage of Weighted Outcomes.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C11" authorId="0" shapeId="0" xr:uid="{00000000-0006-0000-0800-000001000000}">
      <text>
        <r>
          <rPr>
            <b/>
            <sz val="9"/>
            <color indexed="81"/>
            <rFont val="Tahoma"/>
            <family val="2"/>
          </rPr>
          <t>Crystal Collins:</t>
        </r>
        <r>
          <rPr>
            <sz val="9"/>
            <color indexed="81"/>
            <rFont val="Tahoma"/>
            <family val="2"/>
          </rPr>
          <t xml:space="preserve">
Backs out $350K in legislative initiative for the Gray Fossil Site.
Backs out $750K in legislative initiative for the Rural Public Health Project Faculty Recruitment.</t>
        </r>
      </text>
    </comment>
    <comment ref="G11" authorId="0" shapeId="0" xr:uid="{60B2BF79-9C79-46D8-A2B1-A3390DEA6797}">
      <text>
        <r>
          <rPr>
            <b/>
            <sz val="9"/>
            <color indexed="81"/>
            <rFont val="Tahoma"/>
            <family val="2"/>
          </rPr>
          <t>Crystal Collins:</t>
        </r>
        <r>
          <rPr>
            <sz val="9"/>
            <color indexed="81"/>
            <rFont val="Tahoma"/>
            <family val="2"/>
          </rPr>
          <t xml:space="preserve">
Added $100 to defeat rounding error.</t>
        </r>
      </text>
    </comment>
    <comment ref="C14" authorId="0" shapeId="0" xr:uid="{00000000-0006-0000-0800-000003000000}">
      <text>
        <r>
          <rPr>
            <b/>
            <sz val="9"/>
            <color indexed="81"/>
            <rFont val="Tahoma"/>
            <family val="2"/>
          </rPr>
          <t>Crystal Collins:</t>
        </r>
        <r>
          <rPr>
            <sz val="9"/>
            <color indexed="81"/>
            <rFont val="Tahoma"/>
            <family val="2"/>
          </rPr>
          <t xml:space="preserve">
Backs out $3M for College of Engineering.</t>
        </r>
      </text>
    </comment>
    <comment ref="G14" authorId="0" shapeId="0" xr:uid="{C6C4445E-C1DF-47F0-9414-0771500D1ED4}">
      <text>
        <r>
          <rPr>
            <b/>
            <sz val="9"/>
            <color indexed="81"/>
            <rFont val="Tahoma"/>
            <family val="2"/>
          </rPr>
          <t>Crystal Collins:</t>
        </r>
        <r>
          <rPr>
            <sz val="9"/>
            <color indexed="81"/>
            <rFont val="Tahoma"/>
            <family val="2"/>
          </rPr>
          <t xml:space="preserve">
Subtracted $100 to defeat rounding error.</t>
        </r>
      </text>
    </comment>
    <comment ref="B18" authorId="0" shapeId="0" xr:uid="{00000000-0006-0000-0800-000004000000}">
      <text>
        <r>
          <rPr>
            <b/>
            <sz val="9"/>
            <color indexed="81"/>
            <rFont val="Tahoma"/>
            <family val="2"/>
          </rPr>
          <t>Crystal Collins:</t>
        </r>
        <r>
          <rPr>
            <sz val="9"/>
            <color indexed="81"/>
            <rFont val="Tahoma"/>
            <family val="2"/>
          </rPr>
          <t xml:space="preserve">
File found here: "H:\Fiscal\Fiscal Policy\STAY_OUT\FY2020-21\Reports\Legislative Action\Work Program\Est Distribution of CC Recurring Approp 20-21_use this one.xlsx"</t>
        </r>
      </text>
    </comment>
    <comment ref="G19" authorId="0" shapeId="0" xr:uid="{3A6A02DF-3F8B-420F-87A4-5A48D0650C54}">
      <text>
        <r>
          <rPr>
            <b/>
            <sz val="9"/>
            <color indexed="81"/>
            <rFont val="Tahoma"/>
            <charset val="1"/>
          </rPr>
          <t>Crystal Collins:</t>
        </r>
        <r>
          <rPr>
            <sz val="9"/>
            <color indexed="81"/>
            <rFont val="Tahoma"/>
            <charset val="1"/>
          </rPr>
          <t xml:space="preserve">
Added $100 to defeat rounding error.</t>
        </r>
      </text>
    </comment>
    <comment ref="G20" authorId="0" shapeId="0" xr:uid="{8CF07353-4D6B-4979-B631-C88BABBD0E61}">
      <text>
        <r>
          <rPr>
            <b/>
            <sz val="9"/>
            <color indexed="81"/>
            <rFont val="Tahoma"/>
            <charset val="1"/>
          </rPr>
          <t>Crystal Collins:</t>
        </r>
        <r>
          <rPr>
            <sz val="9"/>
            <color indexed="81"/>
            <rFont val="Tahoma"/>
            <charset val="1"/>
          </rPr>
          <t xml:space="preserve">
Added $100 to defeat rounding error.</t>
        </r>
      </text>
    </comment>
    <comment ref="G22" authorId="0" shapeId="0" xr:uid="{04DBECAF-8110-44BA-B3D2-0EFB59F656FC}">
      <text>
        <r>
          <rPr>
            <b/>
            <sz val="9"/>
            <color indexed="81"/>
            <rFont val="Tahoma"/>
            <charset val="1"/>
          </rPr>
          <t>Crystal Collins:</t>
        </r>
        <r>
          <rPr>
            <sz val="9"/>
            <color indexed="81"/>
            <rFont val="Tahoma"/>
            <charset val="1"/>
          </rPr>
          <t xml:space="preserve">
Added $100 to defeat rounding error.</t>
        </r>
      </text>
    </comment>
    <comment ref="G24" authorId="0" shapeId="0" xr:uid="{01DF6652-AC3A-4B27-AC30-CCC6BF425E48}">
      <text>
        <r>
          <rPr>
            <b/>
            <sz val="9"/>
            <color indexed="81"/>
            <rFont val="Tahoma"/>
            <charset val="1"/>
          </rPr>
          <t>Crystal Collins:</t>
        </r>
        <r>
          <rPr>
            <sz val="9"/>
            <color indexed="81"/>
            <rFont val="Tahoma"/>
            <charset val="1"/>
          </rPr>
          <t xml:space="preserve">
Subtracted $200 to defeat rounding error.</t>
        </r>
      </text>
    </comment>
    <comment ref="G25" authorId="0" shapeId="0" xr:uid="{2F22C83B-96A9-415B-896E-753B2EF89227}">
      <text>
        <r>
          <rPr>
            <b/>
            <sz val="9"/>
            <color indexed="81"/>
            <rFont val="Tahoma"/>
            <charset val="1"/>
          </rPr>
          <t>Crystal Collins:</t>
        </r>
        <r>
          <rPr>
            <sz val="9"/>
            <color indexed="81"/>
            <rFont val="Tahoma"/>
            <charset val="1"/>
          </rPr>
          <t xml:space="preserve">
Subtracted $100 to defeat rounding error.</t>
        </r>
      </text>
    </comment>
    <comment ref="G27" authorId="0" shapeId="0" xr:uid="{C331B700-FEF8-4E9A-A9F2-59CE6909EBDC}">
      <text>
        <r>
          <rPr>
            <b/>
            <sz val="9"/>
            <color indexed="81"/>
            <rFont val="Tahoma"/>
            <charset val="1"/>
          </rPr>
          <t>Crystal Collins:</t>
        </r>
        <r>
          <rPr>
            <sz val="9"/>
            <color indexed="81"/>
            <rFont val="Tahoma"/>
            <charset val="1"/>
          </rPr>
          <t xml:space="preserve">
Added $100 to defeat rounding error.</t>
        </r>
      </text>
    </comment>
    <comment ref="G29" authorId="0" shapeId="0" xr:uid="{737259D1-AACA-47B0-8743-43D7F3FE048E}">
      <text>
        <r>
          <rPr>
            <b/>
            <sz val="9"/>
            <color indexed="81"/>
            <rFont val="Tahoma"/>
            <charset val="1"/>
          </rPr>
          <t>Crystal Collins:</t>
        </r>
        <r>
          <rPr>
            <sz val="9"/>
            <color indexed="81"/>
            <rFont val="Tahoma"/>
            <charset val="1"/>
          </rPr>
          <t xml:space="preserve">
Added $100 to defeat rounding error.</t>
        </r>
      </text>
    </comment>
    <comment ref="C36" authorId="0" shapeId="0" xr:uid="{00000000-0006-0000-0800-000009000000}">
      <text>
        <r>
          <rPr>
            <b/>
            <sz val="9"/>
            <color indexed="81"/>
            <rFont val="Tahoma"/>
            <family val="2"/>
          </rPr>
          <t>Crystal Collins:</t>
        </r>
        <r>
          <rPr>
            <sz val="9"/>
            <color indexed="81"/>
            <rFont val="Tahoma"/>
            <family val="2"/>
          </rPr>
          <t xml:space="preserve">
Backs out the $3M in recurring approp for the engineering school.</t>
        </r>
      </text>
    </comment>
    <comment ref="C37" authorId="0" shapeId="0" xr:uid="{00000000-0006-0000-0800-00000A000000}">
      <text>
        <r>
          <rPr>
            <b/>
            <sz val="9"/>
            <color indexed="81"/>
            <rFont val="Tahoma"/>
            <family val="2"/>
          </rPr>
          <t>Crystal Collins:</t>
        </r>
        <r>
          <rPr>
            <sz val="9"/>
            <color indexed="81"/>
            <rFont val="Tahoma"/>
            <family val="2"/>
          </rPr>
          <t xml:space="preserve">
Backs out the $200K appropriated to the Parsons Center 
Backs out $250K appropriated to Somerville Center.
Backs out $190K appropriated to Selmer Center.</t>
        </r>
      </text>
    </comment>
  </commentList>
</comments>
</file>

<file path=xl/sharedStrings.xml><?xml version="1.0" encoding="utf-8"?>
<sst xmlns="http://schemas.openxmlformats.org/spreadsheetml/2006/main" count="4294" uniqueCount="184">
  <si>
    <t>UTM</t>
  </si>
  <si>
    <t>APSU</t>
  </si>
  <si>
    <t>TTU</t>
  </si>
  <si>
    <t>UTC</t>
  </si>
  <si>
    <t>MTSU</t>
  </si>
  <si>
    <t>ETSU</t>
  </si>
  <si>
    <t>TSU</t>
  </si>
  <si>
    <t>UM</t>
  </si>
  <si>
    <t>UTK</t>
  </si>
  <si>
    <t>Students Accumulating 24 hrs</t>
  </si>
  <si>
    <t>Bachelors and Associates</t>
  </si>
  <si>
    <t>Masters/Ed Specialist Degrees</t>
  </si>
  <si>
    <t>Doctoral / Law Degrees</t>
  </si>
  <si>
    <t>Research and Service</t>
  </si>
  <si>
    <t xml:space="preserve"> </t>
  </si>
  <si>
    <t>Transfers Out with 12 hrs</t>
  </si>
  <si>
    <t>Degrees per 100 FTE</t>
  </si>
  <si>
    <t>Six-Year Graduation Rate</t>
  </si>
  <si>
    <t>Weights Based on Institutional Mission</t>
  </si>
  <si>
    <t>A</t>
  </si>
  <si>
    <t>Chattanooga</t>
  </si>
  <si>
    <t>Cleveland</t>
  </si>
  <si>
    <t>Columbia</t>
  </si>
  <si>
    <t>Dyersburg</t>
  </si>
  <si>
    <t>Jackson</t>
  </si>
  <si>
    <t>Motlow</t>
  </si>
  <si>
    <t>Nashville</t>
  </si>
  <si>
    <t>Northeast</t>
  </si>
  <si>
    <t>Pellissippi</t>
  </si>
  <si>
    <t>Roane</t>
  </si>
  <si>
    <t>Southwest</t>
  </si>
  <si>
    <t>Volunteer</t>
  </si>
  <si>
    <t>Walters</t>
  </si>
  <si>
    <t>Students Accumulating 12 hrs</t>
  </si>
  <si>
    <t>Students Accumulating 36 hrs</t>
  </si>
  <si>
    <t>Dual Enrollment</t>
  </si>
  <si>
    <t>Associates</t>
  </si>
  <si>
    <t>1-2 Year Certificates</t>
  </si>
  <si>
    <t>&lt;1yr Certificates</t>
  </si>
  <si>
    <t>Job Placements</t>
  </si>
  <si>
    <t>Workforce Training (Contact Hours)</t>
  </si>
  <si>
    <t>Awards per 100 FTE</t>
  </si>
  <si>
    <t>Community Colleges</t>
  </si>
  <si>
    <t>2013-14</t>
  </si>
  <si>
    <t>2012-13</t>
  </si>
  <si>
    <t>2011-12</t>
  </si>
  <si>
    <t>2010-11</t>
  </si>
  <si>
    <t>2009-10</t>
  </si>
  <si>
    <t>2008-09</t>
  </si>
  <si>
    <t>2007-08</t>
  </si>
  <si>
    <t>TOTAL</t>
  </si>
  <si>
    <t>Adults</t>
  </si>
  <si>
    <t>Low-Income</t>
  </si>
  <si>
    <t>Bach &amp; Assoc</t>
  </si>
  <si>
    <t>TBR Universities</t>
  </si>
  <si>
    <t>Austin Peay</t>
  </si>
  <si>
    <t>East Tennessee</t>
  </si>
  <si>
    <t>Middle Tennessee</t>
  </si>
  <si>
    <t>Tennessee State</t>
  </si>
  <si>
    <t>Tennessee Tech</t>
  </si>
  <si>
    <t>University of Memphis</t>
  </si>
  <si>
    <t xml:space="preserve">Northeast </t>
  </si>
  <si>
    <t>UT Universities</t>
  </si>
  <si>
    <t>UT Chattanooga</t>
  </si>
  <si>
    <t>UT Knoxville</t>
  </si>
  <si>
    <t>Total</t>
  </si>
  <si>
    <t>Percent</t>
  </si>
  <si>
    <t>Academic Formula Units</t>
  </si>
  <si>
    <t>UT Martin</t>
  </si>
  <si>
    <t>2015-16</t>
  </si>
  <si>
    <t>Academically Underprepared</t>
  </si>
  <si>
    <t>Bachelors</t>
  </si>
  <si>
    <t>Students Accumulating 30 hrs</t>
  </si>
  <si>
    <t>Students Accumulating 60 hrs</t>
  </si>
  <si>
    <t>Students Accumulating 90 hrs</t>
  </si>
  <si>
    <t>Combined Outcomes</t>
  </si>
  <si>
    <t>Changes</t>
  </si>
  <si>
    <t>2016-17</t>
  </si>
  <si>
    <t>For Reference</t>
  </si>
  <si>
    <t>Total Appropriation Request</t>
  </si>
  <si>
    <t>Change</t>
  </si>
  <si>
    <t>All CC</t>
  </si>
  <si>
    <t>Avg All CC</t>
  </si>
  <si>
    <t>Average</t>
  </si>
  <si>
    <t>Weighted Outcomes</t>
  </si>
  <si>
    <t>Fixed Costs</t>
  </si>
  <si>
    <t>Subtotal</t>
  </si>
  <si>
    <t>Weighted Outcomes Breakdown</t>
  </si>
  <si>
    <t>All Univ</t>
  </si>
  <si>
    <t>Avg All Univ</t>
  </si>
  <si>
    <t>Students Accumulating 48 hrs</t>
  </si>
  <si>
    <t>Students Accumulating 72 hrs</t>
  </si>
  <si>
    <t>Masters / Ed Specialists</t>
  </si>
  <si>
    <t>Doctoral / Law Degree</t>
  </si>
  <si>
    <t>All Univs</t>
  </si>
  <si>
    <t>2014-15</t>
  </si>
  <si>
    <t>Focus Population Overlap</t>
  </si>
  <si>
    <t>Focus Premium</t>
  </si>
  <si>
    <t>One Focus Pop Only</t>
  </si>
  <si>
    <t>Two Focus Pops Only</t>
  </si>
  <si>
    <t>All Three Focus Pops</t>
  </si>
  <si>
    <t>Monetized Outcomes</t>
  </si>
  <si>
    <t>Community College Subtotal</t>
  </si>
  <si>
    <t>Appropriation</t>
  </si>
  <si>
    <t>Fixed Cost Points</t>
  </si>
  <si>
    <t>Point Subtotal</t>
  </si>
  <si>
    <t>Point Total</t>
  </si>
  <si>
    <t>Fixed  Cost Constant</t>
  </si>
  <si>
    <t>Quality Assurance Constant</t>
  </si>
  <si>
    <t>Colleges and Universities Total</t>
  </si>
  <si>
    <t>Ratio</t>
  </si>
  <si>
    <t>Standard Dev.</t>
  </si>
  <si>
    <t>Scale Calculation</t>
  </si>
  <si>
    <t>2010-15 Scale Comparison</t>
  </si>
  <si>
    <t>C = Adjusted by Point Total Annual Percent Change</t>
  </si>
  <si>
    <t>D = E x Total Rec</t>
  </si>
  <si>
    <t>E = D - A</t>
  </si>
  <si>
    <t>F = E / A</t>
  </si>
  <si>
    <t>Fixed Cost Constant Rationalization</t>
  </si>
  <si>
    <t>Fixed Cost Share</t>
  </si>
  <si>
    <t>2006-07</t>
  </si>
  <si>
    <t>2005-06</t>
  </si>
  <si>
    <t>2004-05</t>
  </si>
  <si>
    <t>General Count</t>
  </si>
  <si>
    <t>Percent that Meet Just Two Focus Criteria</t>
  </si>
  <si>
    <t>Percent that Meet Any Focus Criteria</t>
  </si>
  <si>
    <t>Full-time Enrollment for Formula</t>
  </si>
  <si>
    <t>FOR REFERENCE</t>
  </si>
  <si>
    <t>Associate</t>
  </si>
  <si>
    <t>Masters</t>
  </si>
  <si>
    <t>Education Specialist</t>
  </si>
  <si>
    <t>Law Degrees</t>
  </si>
  <si>
    <t>Doctoral</t>
  </si>
  <si>
    <t>Percent that Meet No Focus Criteria</t>
  </si>
  <si>
    <t>Percent that Meet All Three Focus Criteria</t>
  </si>
  <si>
    <t>Scales</t>
  </si>
  <si>
    <t>Mathematically Derived Scales</t>
  </si>
  <si>
    <t>Percent that Meet Just One Focus Criterion</t>
  </si>
  <si>
    <t>Total Points</t>
  </si>
  <si>
    <t>2015-2020 Outcomes-based Funding Formula Tabs Flow Chart</t>
  </si>
  <si>
    <t>NA</t>
  </si>
  <si>
    <t>Percent Change</t>
  </si>
  <si>
    <r>
      <t>B = A</t>
    </r>
    <r>
      <rPr>
        <b/>
        <vertAlign val="subscript"/>
        <sz val="14"/>
        <color theme="1"/>
        <rFont val="Open Sans"/>
        <family val="2"/>
      </rPr>
      <t>i</t>
    </r>
    <r>
      <rPr>
        <b/>
        <sz val="14"/>
        <color theme="1"/>
        <rFont val="Open Sans"/>
        <family val="2"/>
      </rPr>
      <t xml:space="preserve"> / A</t>
    </r>
    <r>
      <rPr>
        <b/>
        <vertAlign val="subscript"/>
        <sz val="14"/>
        <color theme="1"/>
        <rFont val="Open Sans"/>
        <family val="2"/>
      </rPr>
      <t>TOT</t>
    </r>
  </si>
  <si>
    <t>2017-18</t>
  </si>
  <si>
    <t>Reverse Articulated Associates</t>
  </si>
  <si>
    <t>R.A. Assoc. Credit</t>
  </si>
  <si>
    <t>Research, Service and Sponsored Programs</t>
  </si>
  <si>
    <t>Degrees of Veterinary Medicine</t>
  </si>
  <si>
    <t>LGI Universities</t>
  </si>
  <si>
    <t>W.O. % Change from 18-19</t>
  </si>
  <si>
    <t>QA Score</t>
  </si>
  <si>
    <t>QA Points</t>
  </si>
  <si>
    <t>Approp Share</t>
  </si>
  <si>
    <t>Approp Share Growth</t>
  </si>
  <si>
    <t>NEW RSSP DEFINITION STARTS HERE</t>
  </si>
  <si>
    <t>Overall Grad Rate</t>
  </si>
  <si>
    <t>2020-21</t>
  </si>
  <si>
    <t>Combined Outcomes (16-17 to 18-19 Data)</t>
  </si>
  <si>
    <t>Scaled Outcomes (16-17 to 18-19 Data)</t>
  </si>
  <si>
    <t>W.O. % Change from 19-20</t>
  </si>
  <si>
    <t>2020-21 Formula Weighted Outcomes Calculation</t>
  </si>
  <si>
    <t>2020-21 Total Point Calculation</t>
  </si>
  <si>
    <t>2020-21 Fixed Costs</t>
  </si>
  <si>
    <t>2020-21 Quality Assurance</t>
  </si>
  <si>
    <t>2018-19</t>
  </si>
  <si>
    <t>2020-21 Formula Calculation</t>
  </si>
  <si>
    <t>2021-22</t>
  </si>
  <si>
    <t>2021-22 State Appropriations Distribution Recommendation</t>
  </si>
  <si>
    <t>2021-22 Fixed Costs</t>
  </si>
  <si>
    <t>2021-22 Quality Assurance</t>
  </si>
  <si>
    <t>2021-22 Total Point Calculation</t>
  </si>
  <si>
    <t>2021-22 Formula Weighted Outcomes Calculation</t>
  </si>
  <si>
    <t>Combined Outcomes (17-18 to 19-20 Data)</t>
  </si>
  <si>
    <t>Scaled Outcomes (17-18 to 19-20 Data)</t>
  </si>
  <si>
    <t>2020-21 Salary, Benefits &amp; Adj Increases</t>
  </si>
  <si>
    <t>2020-21 Recurring Approp (less Leg Initiatives)</t>
  </si>
  <si>
    <t xml:space="preserve">      2021-22 OBF Point Growth</t>
  </si>
  <si>
    <t xml:space="preserve">      2021-22 OBF Fixed Cost Growth</t>
  </si>
  <si>
    <t xml:space="preserve">      2021-22 Operating Inflation</t>
  </si>
  <si>
    <t>2021-22 Formula Calculation</t>
  </si>
  <si>
    <t>2021-22 New Funding Rec</t>
  </si>
  <si>
    <t>2021-22 Total OBF Appropriation Request</t>
  </si>
  <si>
    <t>20-21 Percent Funded</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</si>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</sst>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0_);_(* \(#,##0.000\);_(* &quot;-&quot;??_);_(@_)"/>
    <numFmt numFmtId="165" formatCode="0.0%"/>
    <numFmt numFmtId="166" formatCode="_(* #,##0_);_(* \(#,##0\);_(* &quot;-&quot;??_);_(@_)"/>
    <numFmt numFmtId="167" formatCode="#,##0.0"/>
    <numFmt numFmtId="168" formatCode="_(&quot;$&quot;* #,##0_);_(&quot;$&quot;* \(#,##0\);_(&quot;$&quot;* &quot;-&quot;??_);_(@_)"/>
    <numFmt numFmtId="169" formatCode="_(* #,##0.0_);_(* \(#,##0.0\);_(* &quot;-&quot;??_);_(@_)"/>
    <numFmt numFmtId="170" formatCode="_(* #,##0.0_);_(* \(#,##0.0\);_(* &quot;-&quot;?_);_(@_)"/>
    <numFmt numFmtId="171" formatCode="0.000000"/>
    <numFmt numFmtId="172" formatCode="0.0"/>
    <numFmt numFmtId="173" formatCode="General_)"/>
    <numFmt numFmtId="174" formatCode="&quot;$&quot;\ \ \ \ \ \ \ #,##0_);\(&quot;$&quot;#,##0\)"/>
    <numFmt numFmtId="175" formatCode="&quot;$&quot;* #,##0;&quot;$&quot;* \-#,##0"/>
    <numFmt numFmtId="176" formatCode="0.0000000%"/>
    <numFmt numFmtId="177" formatCode="_(* #,##0.0000_);_(* \(#,##0.0000\);_(* &quot;-&quot;??_);_(@_)"/>
    <numFmt numFmtId="178" formatCode="&quot;$&quot;#,##0.00"/>
    <numFmt numFmtId="179" formatCode="&quot;$&quot;#,##0"/>
  </numFmts>
  <fonts count="65">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Open Sans"/>
      <family val="2"/>
    </font>
    <font>
      <b/>
      <sz val="22"/>
      <name val="Open Sans"/>
      <family val="2"/>
    </font>
    <font>
      <sz val="22"/>
      <name val="Open Sans"/>
      <family val="2"/>
    </font>
    <font>
      <b/>
      <sz val="12"/>
      <name val="Open Sans"/>
      <family val="2"/>
    </font>
    <font>
      <sz val="12"/>
      <color rgb="FFFF0000"/>
      <name val="Open Sans"/>
      <family val="2"/>
    </font>
    <font>
      <sz val="12"/>
      <color indexed="12"/>
      <name val="Open Sans"/>
      <family val="2"/>
    </font>
    <font>
      <b/>
      <sz val="12"/>
      <color rgb="FFFF0000"/>
      <name val="Open Sans"/>
      <family val="2"/>
    </font>
    <font>
      <sz val="10"/>
      <color rgb="FFFF0000"/>
      <name val="Open Sans"/>
      <family val="2"/>
    </font>
    <font>
      <sz val="12"/>
      <color rgb="FF0000FF"/>
      <name val="Open Sans"/>
      <family val="2"/>
    </font>
    <font>
      <b/>
      <sz val="22"/>
      <color theme="1"/>
      <name val="Open Sans"/>
      <family val="2"/>
    </font>
    <font>
      <sz val="11"/>
      <color theme="1"/>
      <name val="Open Sans"/>
      <family val="2"/>
    </font>
    <font>
      <b/>
      <sz val="16"/>
      <color theme="1"/>
      <name val="Open Sans"/>
      <family val="2"/>
    </font>
    <font>
      <b/>
      <sz val="12"/>
      <color theme="1"/>
      <name val="Open Sans"/>
      <family val="2"/>
    </font>
    <font>
      <b/>
      <sz val="11"/>
      <color theme="1"/>
      <name val="Open Sans"/>
      <family val="2"/>
    </font>
    <font>
      <sz val="12"/>
      <color theme="1"/>
      <name val="Open Sans"/>
      <family val="2"/>
    </font>
    <font>
      <b/>
      <sz val="12"/>
      <color rgb="FF0000FF"/>
      <name val="Open Sans"/>
      <family val="2"/>
    </font>
    <font>
      <sz val="11"/>
      <color rgb="FF0000FF"/>
      <name val="Open Sans"/>
      <family val="2"/>
    </font>
    <font>
      <b/>
      <sz val="18"/>
      <color theme="1"/>
      <name val="Open Sans"/>
      <family val="2"/>
    </font>
    <font>
      <sz val="11"/>
      <color rgb="FFFF0000"/>
      <name val="Open Sans"/>
      <family val="2"/>
    </font>
    <font>
      <sz val="12"/>
      <color rgb="FF000000"/>
      <name val="Open Sans"/>
      <family val="2"/>
    </font>
    <font>
      <b/>
      <sz val="14"/>
      <color theme="1"/>
      <name val="Open Sans"/>
      <family val="2"/>
    </font>
    <font>
      <b/>
      <sz val="11"/>
      <name val="Open Sans"/>
      <family val="2"/>
    </font>
    <font>
      <b/>
      <sz val="20"/>
      <color theme="1"/>
      <name val="Open Sans"/>
      <family val="2"/>
    </font>
    <font>
      <b/>
      <vertAlign val="subscript"/>
      <sz val="14"/>
      <color theme="1"/>
      <name val="Open Sans"/>
      <family val="2"/>
    </font>
    <font>
      <sz val="11"/>
      <name val="Open Sans"/>
      <family val="2"/>
    </font>
    <font>
      <b/>
      <sz val="16"/>
      <name val="Open Sans"/>
      <family val="2"/>
    </font>
    <font>
      <b/>
      <sz val="10"/>
      <color theme="1"/>
      <name val="Open Sans"/>
      <family val="2"/>
    </font>
    <font>
      <sz val="10"/>
      <color theme="1"/>
      <name val="Open Sans"/>
      <family val="2"/>
    </font>
    <font>
      <sz val="8"/>
      <name val="Calibri"/>
      <family val="2"/>
      <scheme val="minor"/>
    </font>
    <font>
      <b/>
      <sz val="10"/>
      <color indexed="81"/>
      <name val="Tahoma"/>
      <family val="2"/>
    </font>
    <font>
      <sz val="10"/>
      <color indexed="81"/>
      <name val="Tahoma"/>
      <family val="2"/>
    </font>
    <font>
      <b/>
      <sz val="18"/>
      <color rgb="FF0000FF"/>
      <name val="Open Sans"/>
      <family val="2"/>
    </font>
    <font>
      <b/>
      <sz val="10"/>
      <color rgb="FF0000FF"/>
      <name val="Open Sans"/>
      <family val="2"/>
    </font>
    <font>
      <b/>
      <sz val="11"/>
      <color indexed="81"/>
      <name val="Tahoma"/>
      <family val="2"/>
    </font>
    <font>
      <sz val="11"/>
      <color indexed="81"/>
      <name val="Tahoma"/>
      <family val="2"/>
    </font>
    <font>
      <sz val="9"/>
      <color indexed="81"/>
      <name val="Tahoma"/>
      <charset val="1"/>
    </font>
    <font>
      <b/>
      <sz val="9"/>
      <color indexed="81"/>
      <name val="Tahoma"/>
      <charset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rgb="FF8DB4E2"/>
        <bgColor rgb="FF000000"/>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s>
  <borders count="7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ashDotDot">
        <color indexed="64"/>
      </left>
      <right style="medium">
        <color indexed="64"/>
      </right>
      <top style="medium">
        <color indexed="64"/>
      </top>
      <bottom/>
      <diagonal/>
    </border>
    <border>
      <left style="dashDotDot">
        <color indexed="64"/>
      </left>
      <right style="medium">
        <color indexed="64"/>
      </right>
      <top/>
      <bottom style="thin">
        <color indexed="64"/>
      </bottom>
      <diagonal/>
    </border>
    <border>
      <left style="dashDotDot">
        <color indexed="64"/>
      </left>
      <right style="medium">
        <color indexed="64"/>
      </right>
      <top/>
      <bottom/>
      <diagonal/>
    </border>
    <border>
      <left style="dashDotDot">
        <color indexed="64"/>
      </left>
      <right style="medium">
        <color indexed="64"/>
      </right>
      <top/>
      <bottom style="medium">
        <color indexed="64"/>
      </bottom>
      <diagonal/>
    </border>
    <border>
      <left/>
      <right style="dashDotDot">
        <color indexed="64"/>
      </right>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medium">
        <color indexed="64"/>
      </bottom>
      <diagonal/>
    </border>
    <border>
      <left style="dashDotDot">
        <color indexed="64"/>
      </left>
      <right style="medium">
        <color indexed="64"/>
      </right>
      <top style="thin">
        <color indexed="64"/>
      </top>
      <bottom/>
      <diagonal/>
    </border>
    <border>
      <left/>
      <right style="dashDotDot">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1186">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8" fillId="20" borderId="38"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0" fontId="9" fillId="21" borderId="39"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0" fontId="10"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0" fontId="10"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0"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8" fontId="10"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5"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5" fillId="0" borderId="40"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6" fillId="0" borderId="41"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42"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8" fillId="7" borderId="38" applyNumberFormat="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19" fillId="0" borderId="43"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0" borderId="0"/>
    <xf numFmtId="0" fontId="2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21" fillId="0" borderId="0"/>
    <xf numFmtId="0" fontId="5"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173" fontId="12" fillId="0" borderId="0"/>
    <xf numFmtId="0" fontId="5" fillId="0" borderId="0"/>
    <xf numFmtId="0" fontId="10" fillId="0" borderId="0"/>
    <xf numFmtId="0" fontId="10" fillId="0" borderId="0"/>
    <xf numFmtId="0" fontId="10" fillId="0" borderId="0"/>
    <xf numFmtId="0" fontId="10" fillId="0" borderId="0"/>
    <xf numFmtId="0" fontId="22" fillId="0" borderId="0"/>
    <xf numFmtId="0" fontId="5" fillId="0" borderId="0"/>
    <xf numFmtId="3" fontId="23" fillId="0" borderId="0"/>
    <xf numFmtId="0" fontId="22" fillId="0" borderId="0"/>
    <xf numFmtId="0" fontId="5" fillId="0" borderId="0"/>
    <xf numFmtId="0" fontId="5" fillId="0" borderId="0"/>
    <xf numFmtId="0" fontId="21" fillId="0" borderId="0"/>
    <xf numFmtId="0" fontId="5"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10" fillId="0" borderId="0"/>
    <xf numFmtId="0" fontId="2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3" fontId="23" fillId="0" borderId="0"/>
    <xf numFmtId="173" fontId="12" fillId="0" borderId="0"/>
    <xf numFmtId="0" fontId="5" fillId="0" borderId="0"/>
    <xf numFmtId="173" fontId="12" fillId="0" borderId="0"/>
    <xf numFmtId="37" fontId="12" fillId="0" borderId="0"/>
    <xf numFmtId="0" fontId="5" fillId="0" borderId="0"/>
    <xf numFmtId="173" fontId="12" fillId="0" borderId="0"/>
    <xf numFmtId="3" fontId="23" fillId="0" borderId="0"/>
    <xf numFmtId="37" fontId="12" fillId="0" borderId="0"/>
    <xf numFmtId="0" fontId="10" fillId="0" borderId="0"/>
    <xf numFmtId="173" fontId="12" fillId="0" borderId="0"/>
    <xf numFmtId="0" fontId="5" fillId="0" borderId="0"/>
    <xf numFmtId="0" fontId="21" fillId="0" borderId="0"/>
    <xf numFmtId="3" fontId="23" fillId="0" borderId="0"/>
    <xf numFmtId="0" fontId="10" fillId="0" borderId="0"/>
    <xf numFmtId="0" fontId="21" fillId="0" borderId="0"/>
    <xf numFmtId="0" fontId="5" fillId="0" borderId="0"/>
    <xf numFmtId="0" fontId="21" fillId="0" borderId="0"/>
    <xf numFmtId="0" fontId="5"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21" fillId="23" borderId="44" applyNumberFormat="0" applyFont="0" applyAlignment="0" applyProtection="0"/>
    <xf numFmtId="0" fontId="5" fillId="23" borderId="44" applyNumberFormat="0" applyFon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0" fontId="24" fillId="20" borderId="45" applyNumberFormat="0" applyAlignment="0" applyProtection="0"/>
    <xf numFmtId="9" fontId="5"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6" fillId="0" borderId="4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4" fontId="1" fillId="0" borderId="0" applyFont="0" applyFill="0" applyBorder="0" applyAlignment="0" applyProtection="0"/>
  </cellStyleXfs>
  <cellXfs count="646">
    <xf numFmtId="0" fontId="0" fillId="0" borderId="0" xfId="0"/>
    <xf numFmtId="0" fontId="0" fillId="27" borderId="0" xfId="0" applyFill="1"/>
    <xf numFmtId="0" fontId="28" fillId="0" borderId="0" xfId="6" applyFont="1" applyFill="1"/>
    <xf numFmtId="0" fontId="28" fillId="0" borderId="0" xfId="6" applyFont="1"/>
    <xf numFmtId="0" fontId="28" fillId="0" borderId="0" xfId="6" applyFont="1" applyFill="1" applyAlignment="1">
      <alignment horizontal="right"/>
    </xf>
    <xf numFmtId="0" fontId="31" fillId="0" borderId="0" xfId="6" applyFont="1" applyBorder="1" applyAlignment="1">
      <alignment horizontal="center"/>
    </xf>
    <xf numFmtId="0" fontId="31" fillId="0" borderId="1" xfId="6" applyFont="1" applyFill="1" applyBorder="1" applyAlignment="1">
      <alignment horizontal="right"/>
    </xf>
    <xf numFmtId="0" fontId="31" fillId="0" borderId="1" xfId="6" applyFont="1" applyBorder="1" applyAlignment="1">
      <alignment horizontal="center"/>
    </xf>
    <xf numFmtId="3" fontId="28" fillId="0" borderId="0" xfId="6" applyNumberFormat="1" applyFont="1"/>
    <xf numFmtId="167" fontId="28" fillId="0" borderId="0" xfId="6" applyNumberFormat="1" applyFont="1" applyFill="1"/>
    <xf numFmtId="0" fontId="28" fillId="0" borderId="0" xfId="6" applyFont="1" applyFill="1" applyBorder="1"/>
    <xf numFmtId="0" fontId="28" fillId="0" borderId="0" xfId="6" applyFont="1" applyFill="1" applyBorder="1" applyAlignment="1">
      <alignment horizontal="right"/>
    </xf>
    <xf numFmtId="0" fontId="28" fillId="0" borderId="0" xfId="6" applyFont="1" applyBorder="1"/>
    <xf numFmtId="3" fontId="28" fillId="0" borderId="0" xfId="6" applyNumberFormat="1" applyFont="1" applyFill="1"/>
    <xf numFmtId="0" fontId="28" fillId="0" borderId="1" xfId="6" applyFont="1" applyFill="1" applyBorder="1" applyAlignment="1">
      <alignment horizontal="right"/>
    </xf>
    <xf numFmtId="4" fontId="28" fillId="0" borderId="1" xfId="6" applyNumberFormat="1" applyFont="1" applyFill="1" applyBorder="1"/>
    <xf numFmtId="167" fontId="28" fillId="0" borderId="1" xfId="6" applyNumberFormat="1" applyFont="1" applyFill="1" applyBorder="1"/>
    <xf numFmtId="0" fontId="32" fillId="0" borderId="0" xfId="6" applyFont="1" applyFill="1" applyBorder="1" applyAlignment="1">
      <alignment horizontal="right"/>
    </xf>
    <xf numFmtId="3" fontId="32" fillId="0" borderId="0" xfId="6" applyNumberFormat="1" applyFont="1" applyFill="1" applyBorder="1"/>
    <xf numFmtId="0" fontId="32" fillId="0" borderId="0" xfId="6" applyFont="1" applyFill="1"/>
    <xf numFmtId="0" fontId="31" fillId="0" borderId="0" xfId="6" applyFont="1" applyFill="1" applyAlignment="1">
      <alignment horizontal="center"/>
    </xf>
    <xf numFmtId="0" fontId="31" fillId="0" borderId="1" xfId="6" applyFont="1" applyFill="1" applyBorder="1" applyAlignment="1">
      <alignment horizontal="center"/>
    </xf>
    <xf numFmtId="2" fontId="33" fillId="0" borderId="0" xfId="6" applyNumberFormat="1" applyFont="1" applyFill="1"/>
    <xf numFmtId="3" fontId="28" fillId="0" borderId="1" xfId="6" applyNumberFormat="1" applyFont="1" applyFill="1" applyBorder="1"/>
    <xf numFmtId="0" fontId="34" fillId="0" borderId="0" xfId="6" applyFont="1" applyFill="1" applyAlignment="1">
      <alignment horizontal="right"/>
    </xf>
    <xf numFmtId="9" fontId="34" fillId="0" borderId="0" xfId="7" applyFont="1" applyFill="1"/>
    <xf numFmtId="171" fontId="34" fillId="0" borderId="0" xfId="6" applyNumberFormat="1" applyFont="1" applyFill="1"/>
    <xf numFmtId="1" fontId="34" fillId="0" borderId="0" xfId="6" applyNumberFormat="1" applyFont="1" applyFill="1"/>
    <xf numFmtId="165" fontId="28" fillId="0" borderId="0" xfId="7" applyNumberFormat="1" applyFont="1" applyFill="1" applyBorder="1"/>
    <xf numFmtId="9" fontId="28" fillId="0" borderId="0" xfId="7" applyFont="1" applyFill="1" applyBorder="1"/>
    <xf numFmtId="165" fontId="28" fillId="0" borderId="0" xfId="7" applyNumberFormat="1" applyFont="1" applyFill="1"/>
    <xf numFmtId="9" fontId="28" fillId="0" borderId="0" xfId="7" applyFont="1" applyFill="1" applyBorder="1" applyAlignment="1">
      <alignment horizontal="right"/>
    </xf>
    <xf numFmtId="9" fontId="28" fillId="0" borderId="0" xfId="7" applyFont="1" applyFill="1"/>
    <xf numFmtId="9" fontId="28" fillId="0" borderId="1" xfId="7" applyFont="1" applyFill="1" applyBorder="1"/>
    <xf numFmtId="165" fontId="31" fillId="0" borderId="0" xfId="7" applyNumberFormat="1" applyFont="1" applyFill="1"/>
    <xf numFmtId="9" fontId="31" fillId="0" borderId="0" xfId="7" applyFont="1" applyFill="1" applyBorder="1"/>
    <xf numFmtId="0" fontId="32" fillId="0" borderId="0" xfId="6" applyFont="1" applyFill="1" applyAlignment="1">
      <alignment horizontal="right"/>
    </xf>
    <xf numFmtId="166" fontId="28" fillId="0" borderId="0" xfId="8" applyNumberFormat="1" applyFont="1" applyFill="1"/>
    <xf numFmtId="166" fontId="28" fillId="0" borderId="1" xfId="8" applyNumberFormat="1" applyFont="1" applyBorder="1"/>
    <xf numFmtId="0" fontId="31" fillId="0" borderId="0" xfId="6" applyFont="1" applyFill="1" applyAlignment="1">
      <alignment horizontal="right"/>
    </xf>
    <xf numFmtId="166" fontId="31" fillId="0" borderId="0" xfId="8" applyNumberFormat="1" applyFont="1"/>
    <xf numFmtId="0" fontId="31" fillId="0" borderId="0" xfId="6" applyFont="1"/>
    <xf numFmtId="165" fontId="32" fillId="0" borderId="0" xfId="7" applyNumberFormat="1" applyFont="1"/>
    <xf numFmtId="165" fontId="28" fillId="0" borderId="0" xfId="2" applyNumberFormat="1" applyFont="1" applyBorder="1"/>
    <xf numFmtId="0" fontId="32" fillId="0" borderId="0" xfId="6" applyFont="1" applyAlignment="1"/>
    <xf numFmtId="0" fontId="35" fillId="0" borderId="0" xfId="6" applyFont="1" applyAlignment="1"/>
    <xf numFmtId="0" fontId="32" fillId="0" borderId="0" xfId="6" applyFont="1" applyAlignment="1">
      <alignment horizontal="center" vertical="center"/>
    </xf>
    <xf numFmtId="0" fontId="32" fillId="0" borderId="0" xfId="6" applyFont="1"/>
    <xf numFmtId="164" fontId="32" fillId="0" borderId="0" xfId="686" applyNumberFormat="1" applyFont="1"/>
    <xf numFmtId="0" fontId="28" fillId="0" borderId="0" xfId="6" applyFont="1" applyAlignment="1">
      <alignment horizontal="right"/>
    </xf>
    <xf numFmtId="4" fontId="28" fillId="0" borderId="0" xfId="6" applyNumberFormat="1" applyFont="1"/>
    <xf numFmtId="0" fontId="28" fillId="0" borderId="1" xfId="6" applyFont="1" applyBorder="1" applyAlignment="1">
      <alignment horizontal="right"/>
    </xf>
    <xf numFmtId="0" fontId="34" fillId="0" borderId="0" xfId="6" applyFont="1" applyAlignment="1">
      <alignment horizontal="right"/>
    </xf>
    <xf numFmtId="3" fontId="32" fillId="0" borderId="0" xfId="6" applyNumberFormat="1" applyFont="1"/>
    <xf numFmtId="43" fontId="36" fillId="0" borderId="0" xfId="1" applyFont="1" applyFill="1"/>
    <xf numFmtId="3" fontId="28" fillId="0" borderId="0" xfId="6" applyNumberFormat="1" applyFont="1" applyAlignment="1">
      <alignment horizontal="right"/>
    </xf>
    <xf numFmtId="3" fontId="28" fillId="0" borderId="1" xfId="6" applyNumberFormat="1" applyFont="1" applyBorder="1" applyAlignment="1">
      <alignment horizontal="right"/>
    </xf>
    <xf numFmtId="0" fontId="31" fillId="0" borderId="1" xfId="6" applyFont="1" applyBorder="1" applyAlignment="1">
      <alignment horizontal="right"/>
    </xf>
    <xf numFmtId="0" fontId="32" fillId="0" borderId="0" xfId="6" applyFont="1" applyBorder="1" applyAlignment="1">
      <alignment horizontal="center"/>
    </xf>
    <xf numFmtId="0" fontId="32" fillId="0" borderId="0" xfId="6" applyFont="1" applyFill="1" applyBorder="1" applyAlignment="1">
      <alignment horizontal="center"/>
    </xf>
    <xf numFmtId="0" fontId="32" fillId="0" borderId="0" xfId="6" applyFont="1" applyBorder="1"/>
    <xf numFmtId="165" fontId="28" fillId="0" borderId="0" xfId="1104" applyNumberFormat="1" applyFont="1" applyFill="1"/>
    <xf numFmtId="165" fontId="28" fillId="0" borderId="0" xfId="1104" applyNumberFormat="1" applyFont="1"/>
    <xf numFmtId="9" fontId="28" fillId="0" borderId="0" xfId="1104" applyFont="1" applyFill="1" applyBorder="1"/>
    <xf numFmtId="9" fontId="32" fillId="0" borderId="0" xfId="1104" applyNumberFormat="1" applyFont="1" applyBorder="1" applyAlignment="1">
      <alignment horizontal="center"/>
    </xf>
    <xf numFmtId="172" fontId="32" fillId="0" borderId="0" xfId="6" applyNumberFormat="1" applyFont="1" applyBorder="1"/>
    <xf numFmtId="165" fontId="28" fillId="0" borderId="1" xfId="1104" applyNumberFormat="1" applyFont="1" applyFill="1" applyBorder="1"/>
    <xf numFmtId="165" fontId="28" fillId="0" borderId="1" xfId="1104" applyNumberFormat="1" applyFont="1" applyBorder="1"/>
    <xf numFmtId="9" fontId="28" fillId="0" borderId="1" xfId="1104" applyFont="1" applyFill="1" applyBorder="1"/>
    <xf numFmtId="165" fontId="31" fillId="0" borderId="0" xfId="1104" applyNumberFormat="1" applyFont="1"/>
    <xf numFmtId="1" fontId="34" fillId="0" borderId="0" xfId="6" applyNumberFormat="1" applyFont="1"/>
    <xf numFmtId="0" fontId="32" fillId="0" borderId="0" xfId="6" applyFont="1" applyAlignment="1">
      <alignment horizontal="center"/>
    </xf>
    <xf numFmtId="172" fontId="32" fillId="0" borderId="0" xfId="6" applyNumberFormat="1" applyFont="1" applyAlignment="1">
      <alignment horizontal="center"/>
    </xf>
    <xf numFmtId="0" fontId="31" fillId="0" borderId="0" xfId="6" applyFont="1" applyAlignment="1">
      <alignment horizontal="right"/>
    </xf>
    <xf numFmtId="166" fontId="31" fillId="0" borderId="0" xfId="686" applyNumberFormat="1" applyFont="1"/>
    <xf numFmtId="0" fontId="34" fillId="0" borderId="0" xfId="6" applyFont="1"/>
    <xf numFmtId="0" fontId="32" fillId="0" borderId="0" xfId="6" applyFont="1" applyAlignment="1">
      <alignment horizontal="right"/>
    </xf>
    <xf numFmtId="9" fontId="28" fillId="0" borderId="0" xfId="2" applyFont="1" applyBorder="1"/>
    <xf numFmtId="0" fontId="28" fillId="0" borderId="0" xfId="6" applyFont="1" applyBorder="1" applyAlignment="1">
      <alignment horizontal="right"/>
    </xf>
    <xf numFmtId="0" fontId="32" fillId="0" borderId="0" xfId="6" applyFont="1" applyBorder="1" applyAlignment="1">
      <alignment horizontal="right"/>
    </xf>
    <xf numFmtId="0" fontId="35" fillId="0" borderId="0" xfId="6" applyFont="1"/>
    <xf numFmtId="0" fontId="38" fillId="0" borderId="0" xfId="0" applyFont="1" applyAlignment="1"/>
    <xf numFmtId="0" fontId="38" fillId="0" borderId="0" xfId="0" applyFont="1"/>
    <xf numFmtId="0" fontId="39" fillId="0" borderId="0" xfId="0" applyFont="1" applyAlignment="1">
      <alignment horizontal="center"/>
    </xf>
    <xf numFmtId="0" fontId="40" fillId="0" borderId="15" xfId="0" applyFont="1" applyBorder="1" applyAlignment="1">
      <alignment horizontal="center"/>
    </xf>
    <xf numFmtId="0" fontId="31" fillId="0" borderId="50" xfId="0" applyFont="1" applyBorder="1" applyAlignment="1">
      <alignment horizontal="center"/>
    </xf>
    <xf numFmtId="0" fontId="41" fillId="0" borderId="15" xfId="0" applyFont="1" applyBorder="1" applyAlignment="1">
      <alignment horizontal="center"/>
    </xf>
    <xf numFmtId="0" fontId="31" fillId="0" borderId="36" xfId="0" applyFont="1" applyBorder="1"/>
    <xf numFmtId="0" fontId="31" fillId="0" borderId="36" xfId="0" applyFont="1" applyBorder="1" applyAlignment="1">
      <alignment horizontal="center"/>
    </xf>
    <xf numFmtId="0" fontId="31" fillId="0" borderId="26" xfId="0" applyFont="1" applyBorder="1" applyAlignment="1">
      <alignment horizontal="center"/>
    </xf>
    <xf numFmtId="0" fontId="31" fillId="0" borderId="28" xfId="0" applyFont="1" applyFill="1" applyBorder="1" applyAlignment="1">
      <alignment horizontal="center"/>
    </xf>
    <xf numFmtId="0" fontId="28" fillId="0" borderId="36" xfId="0" applyFont="1" applyBorder="1"/>
    <xf numFmtId="166" fontId="42" fillId="0" borderId="36" xfId="686" applyNumberFormat="1" applyFont="1" applyBorder="1"/>
    <xf numFmtId="10" fontId="42" fillId="0" borderId="2" xfId="1104" applyNumberFormat="1" applyFont="1" applyBorder="1"/>
    <xf numFmtId="166" fontId="42" fillId="0" borderId="2" xfId="686" applyNumberFormat="1" applyFont="1" applyBorder="1"/>
    <xf numFmtId="166" fontId="42" fillId="0" borderId="28" xfId="686" applyNumberFormat="1" applyFont="1" applyBorder="1"/>
    <xf numFmtId="0" fontId="28" fillId="0" borderId="50" xfId="0" applyFont="1" applyBorder="1"/>
    <xf numFmtId="0" fontId="31" fillId="25" borderId="51" xfId="0" applyFont="1" applyFill="1" applyBorder="1" applyAlignment="1">
      <alignment horizontal="right"/>
    </xf>
    <xf numFmtId="166" fontId="40" fillId="25" borderId="51" xfId="686" applyNumberFormat="1" applyFont="1" applyFill="1" applyBorder="1"/>
    <xf numFmtId="10" fontId="40" fillId="25" borderId="13" xfId="1104" applyNumberFormat="1" applyFont="1" applyFill="1" applyBorder="1"/>
    <xf numFmtId="166" fontId="40" fillId="25" borderId="13" xfId="686" applyNumberFormat="1" applyFont="1" applyFill="1" applyBorder="1"/>
    <xf numFmtId="166" fontId="40" fillId="25" borderId="18" xfId="686" applyNumberFormat="1" applyFont="1" applyFill="1" applyBorder="1"/>
    <xf numFmtId="0" fontId="42" fillId="0" borderId="2" xfId="0" applyFont="1" applyBorder="1"/>
    <xf numFmtId="0" fontId="31" fillId="0" borderId="36" xfId="0" applyFont="1" applyFill="1" applyBorder="1" applyAlignment="1">
      <alignment horizontal="right"/>
    </xf>
    <xf numFmtId="166" fontId="38" fillId="0" borderId="36" xfId="686" applyNumberFormat="1" applyFont="1" applyBorder="1"/>
    <xf numFmtId="5" fontId="31" fillId="0" borderId="26" xfId="0" applyNumberFormat="1" applyFont="1" applyFill="1" applyBorder="1"/>
    <xf numFmtId="10" fontId="38" fillId="0" borderId="2" xfId="1104" applyNumberFormat="1" applyFont="1" applyBorder="1"/>
    <xf numFmtId="166" fontId="38" fillId="0" borderId="2" xfId="686" applyNumberFormat="1" applyFont="1" applyBorder="1"/>
    <xf numFmtId="166" fontId="38" fillId="0" borderId="28" xfId="686" applyNumberFormat="1" applyFont="1" applyBorder="1"/>
    <xf numFmtId="5" fontId="28" fillId="0" borderId="26" xfId="0" applyNumberFormat="1" applyFont="1" applyBorder="1"/>
    <xf numFmtId="166" fontId="42" fillId="0" borderId="36" xfId="686" applyNumberFormat="1" applyFont="1" applyFill="1" applyBorder="1"/>
    <xf numFmtId="0" fontId="38" fillId="0" borderId="36" xfId="0" applyFont="1" applyBorder="1"/>
    <xf numFmtId="0" fontId="31" fillId="25" borderId="52" xfId="0" applyFont="1" applyFill="1" applyBorder="1" applyAlignment="1">
      <alignment horizontal="right"/>
    </xf>
    <xf numFmtId="166" fontId="40" fillId="25" borderId="52" xfId="686" applyNumberFormat="1" applyFont="1" applyFill="1" applyBorder="1"/>
    <xf numFmtId="10" fontId="40" fillId="25" borderId="48" xfId="1104" applyNumberFormat="1" applyFont="1" applyFill="1" applyBorder="1"/>
    <xf numFmtId="166" fontId="40" fillId="25" borderId="48" xfId="686" applyNumberFormat="1" applyFont="1" applyFill="1" applyBorder="1"/>
    <xf numFmtId="166" fontId="40" fillId="25" borderId="23" xfId="686" applyNumberFormat="1" applyFont="1" applyFill="1" applyBorder="1"/>
    <xf numFmtId="9" fontId="40" fillId="0" borderId="0" xfId="2" applyFont="1" applyBorder="1" applyAlignment="1">
      <alignment horizontal="center"/>
    </xf>
    <xf numFmtId="0" fontId="38" fillId="0" borderId="0" xfId="0" applyNumberFormat="1" applyFont="1"/>
    <xf numFmtId="0" fontId="42" fillId="0" borderId="0" xfId="0" applyFont="1"/>
    <xf numFmtId="0" fontId="45" fillId="0" borderId="0" xfId="0" applyFont="1" applyAlignment="1">
      <alignment horizontal="center"/>
    </xf>
    <xf numFmtId="0" fontId="40" fillId="0" borderId="0" xfId="0" applyFont="1" applyBorder="1" applyAlignment="1">
      <alignment horizontal="center"/>
    </xf>
    <xf numFmtId="0" fontId="42" fillId="0" borderId="0" xfId="0" applyFont="1" applyFill="1"/>
    <xf numFmtId="0" fontId="31" fillId="0" borderId="1" xfId="0" applyFont="1" applyBorder="1" applyAlignment="1">
      <alignment horizontal="right"/>
    </xf>
    <xf numFmtId="0" fontId="31" fillId="0" borderId="0" xfId="0" applyFont="1" applyFill="1" applyBorder="1" applyAlignment="1">
      <alignment horizontal="right"/>
    </xf>
    <xf numFmtId="0" fontId="31" fillId="0" borderId="0" xfId="0" applyFont="1" applyBorder="1" applyAlignment="1">
      <alignment horizontal="right"/>
    </xf>
    <xf numFmtId="0" fontId="31" fillId="0" borderId="0" xfId="0" applyFont="1" applyBorder="1" applyAlignment="1">
      <alignment horizontal="center"/>
    </xf>
    <xf numFmtId="0" fontId="31" fillId="0" borderId="1" xfId="0" applyFont="1" applyFill="1" applyBorder="1" applyAlignment="1">
      <alignment horizontal="right"/>
    </xf>
    <xf numFmtId="0" fontId="46" fillId="0" borderId="0" xfId="0" applyFont="1" applyFill="1"/>
    <xf numFmtId="0" fontId="42" fillId="0" borderId="1" xfId="0" applyFont="1" applyBorder="1"/>
    <xf numFmtId="0" fontId="40" fillId="0" borderId="1" xfId="0" applyFont="1" applyBorder="1"/>
    <xf numFmtId="0" fontId="28" fillId="0" borderId="0" xfId="0" applyFont="1" applyFill="1" applyBorder="1" applyAlignment="1">
      <alignment horizontal="right"/>
    </xf>
    <xf numFmtId="166" fontId="28" fillId="0" borderId="5" xfId="3" applyNumberFormat="1" applyFont="1" applyBorder="1" applyAlignment="1">
      <alignment horizontal="right"/>
    </xf>
    <xf numFmtId="166" fontId="28" fillId="0" borderId="0" xfId="3" applyNumberFormat="1" applyFont="1" applyBorder="1" applyAlignment="1">
      <alignment horizontal="right"/>
    </xf>
    <xf numFmtId="166" fontId="36" fillId="0" borderId="0" xfId="3" applyNumberFormat="1" applyFont="1" applyBorder="1" applyAlignment="1">
      <alignment horizontal="center"/>
    </xf>
    <xf numFmtId="166" fontId="28" fillId="0" borderId="0" xfId="3" applyNumberFormat="1" applyFont="1" applyFill="1" applyBorder="1" applyAlignment="1">
      <alignment horizontal="right"/>
    </xf>
    <xf numFmtId="166" fontId="36" fillId="0" borderId="0" xfId="3" applyNumberFormat="1" applyFont="1" applyFill="1" applyBorder="1" applyAlignment="1">
      <alignment horizontal="right"/>
    </xf>
    <xf numFmtId="0" fontId="28" fillId="0" borderId="4" xfId="0" applyFont="1" applyFill="1" applyBorder="1" applyAlignment="1">
      <alignment horizontal="right"/>
    </xf>
    <xf numFmtId="166" fontId="28" fillId="0" borderId="5" xfId="3" applyNumberFormat="1" applyFont="1" applyFill="1" applyBorder="1" applyAlignment="1">
      <alignment horizontal="center"/>
    </xf>
    <xf numFmtId="166" fontId="28" fillId="0" borderId="0" xfId="3" applyNumberFormat="1" applyFont="1" applyFill="1" applyBorder="1" applyAlignment="1">
      <alignment horizontal="center"/>
    </xf>
    <xf numFmtId="0" fontId="40" fillId="0" borderId="0" xfId="0" applyFont="1"/>
    <xf numFmtId="166" fontId="42" fillId="0" borderId="0" xfId="1" applyNumberFormat="1" applyFont="1"/>
    <xf numFmtId="0" fontId="28" fillId="0" borderId="2" xfId="0" applyFont="1" applyFill="1" applyBorder="1" applyAlignment="1">
      <alignment horizontal="right"/>
    </xf>
    <xf numFmtId="166" fontId="36" fillId="0" borderId="0" xfId="3" applyNumberFormat="1" applyFont="1" applyBorder="1" applyAlignment="1">
      <alignment horizontal="right"/>
    </xf>
    <xf numFmtId="0" fontId="28" fillId="0" borderId="7" xfId="0" applyFont="1" applyFill="1" applyBorder="1" applyAlignment="1">
      <alignment horizontal="right"/>
    </xf>
    <xf numFmtId="166" fontId="28" fillId="0" borderId="1" xfId="3" applyNumberFormat="1" applyFont="1" applyFill="1" applyBorder="1" applyAlignment="1">
      <alignment horizontal="right"/>
    </xf>
    <xf numFmtId="166" fontId="28" fillId="0" borderId="1" xfId="3" applyNumberFormat="1" applyFont="1" applyFill="1" applyBorder="1" applyAlignment="1">
      <alignment horizontal="center"/>
    </xf>
    <xf numFmtId="0" fontId="28" fillId="0" borderId="1" xfId="0" applyFont="1" applyFill="1" applyBorder="1" applyAlignment="1">
      <alignment horizontal="right"/>
    </xf>
    <xf numFmtId="43" fontId="28" fillId="0" borderId="1" xfId="3" applyNumberFormat="1" applyFont="1" applyBorder="1" applyAlignment="1">
      <alignment horizontal="right"/>
    </xf>
    <xf numFmtId="43" fontId="28" fillId="0" borderId="0" xfId="3" applyNumberFormat="1" applyFont="1" applyBorder="1" applyAlignment="1">
      <alignment horizontal="right"/>
    </xf>
    <xf numFmtId="43" fontId="28" fillId="0" borderId="1" xfId="3" applyNumberFormat="1" applyFont="1" applyFill="1" applyBorder="1" applyAlignment="1">
      <alignment horizontal="right"/>
    </xf>
    <xf numFmtId="0" fontId="42" fillId="0" borderId="0" xfId="0" applyFont="1" applyBorder="1"/>
    <xf numFmtId="43" fontId="31" fillId="0" borderId="0" xfId="0" applyNumberFormat="1" applyFont="1" applyBorder="1" applyAlignment="1"/>
    <xf numFmtId="0" fontId="31" fillId="0" borderId="0" xfId="0" applyFont="1" applyBorder="1" applyAlignment="1"/>
    <xf numFmtId="166" fontId="31" fillId="0" borderId="0" xfId="0" applyNumberFormat="1" applyFont="1" applyBorder="1" applyAlignment="1"/>
    <xf numFmtId="0" fontId="31" fillId="0" borderId="36" xfId="0" applyFont="1" applyBorder="1" applyAlignment="1"/>
    <xf numFmtId="0" fontId="42" fillId="0" borderId="0" xfId="0" applyFont="1" applyFill="1" applyBorder="1"/>
    <xf numFmtId="43" fontId="31" fillId="0" borderId="0" xfId="0" applyNumberFormat="1" applyFont="1" applyFill="1" applyBorder="1" applyAlignment="1"/>
    <xf numFmtId="0" fontId="31" fillId="0" borderId="0" xfId="0" applyFont="1" applyFill="1" applyBorder="1" applyAlignment="1"/>
    <xf numFmtId="166" fontId="31" fillId="0" borderId="0" xfId="0" applyNumberFormat="1" applyFont="1" applyFill="1" applyBorder="1" applyAlignment="1"/>
    <xf numFmtId="0" fontId="40" fillId="0" borderId="5" xfId="0" applyFont="1" applyBorder="1"/>
    <xf numFmtId="166" fontId="40" fillId="0" borderId="5" xfId="1" applyNumberFormat="1" applyFont="1" applyBorder="1"/>
    <xf numFmtId="170" fontId="42" fillId="0" borderId="0" xfId="0" applyNumberFormat="1" applyFont="1"/>
    <xf numFmtId="170" fontId="42" fillId="0" borderId="0" xfId="0" applyNumberFormat="1" applyFont="1" applyFill="1"/>
    <xf numFmtId="43" fontId="28" fillId="0" borderId="0" xfId="3" applyNumberFormat="1" applyFont="1" applyFill="1" applyBorder="1" applyAlignment="1">
      <alignment horizontal="right"/>
    </xf>
    <xf numFmtId="0" fontId="31" fillId="0" borderId="20" xfId="0" applyFont="1" applyBorder="1" applyAlignment="1">
      <alignment horizontal="center"/>
    </xf>
    <xf numFmtId="166" fontId="28" fillId="0" borderId="5" xfId="3" applyNumberFormat="1" applyFont="1" applyFill="1" applyBorder="1" applyAlignment="1">
      <alignment horizontal="right"/>
    </xf>
    <xf numFmtId="43" fontId="36" fillId="0" borderId="0" xfId="0" applyNumberFormat="1" applyFont="1" applyBorder="1"/>
    <xf numFmtId="166" fontId="28" fillId="0" borderId="6" xfId="3" applyNumberFormat="1" applyFont="1" applyFill="1" applyBorder="1" applyAlignment="1">
      <alignment horizontal="center"/>
    </xf>
    <xf numFmtId="166" fontId="28" fillId="0" borderId="12" xfId="3" applyNumberFormat="1" applyFont="1" applyFill="1" applyBorder="1" applyAlignment="1">
      <alignment horizontal="center"/>
    </xf>
    <xf numFmtId="43" fontId="43" fillId="0" borderId="0" xfId="0" applyNumberFormat="1" applyFont="1" applyBorder="1"/>
    <xf numFmtId="166" fontId="28" fillId="0" borderId="8" xfId="3" applyNumberFormat="1" applyFont="1" applyFill="1" applyBorder="1" applyAlignment="1">
      <alignment horizontal="center"/>
    </xf>
    <xf numFmtId="166" fontId="28" fillId="0" borderId="0" xfId="0" applyNumberFormat="1" applyFont="1" applyFill="1" applyBorder="1" applyAlignment="1">
      <alignment horizontal="right"/>
    </xf>
    <xf numFmtId="0" fontId="42" fillId="0" borderId="2" xfId="0" applyFont="1" applyFill="1" applyBorder="1"/>
    <xf numFmtId="0" fontId="31" fillId="0" borderId="8" xfId="0" applyFont="1" applyFill="1" applyBorder="1" applyAlignment="1">
      <alignment horizontal="right"/>
    </xf>
    <xf numFmtId="9" fontId="42" fillId="0" borderId="0" xfId="2" applyFont="1" applyBorder="1"/>
    <xf numFmtId="9" fontId="42" fillId="0" borderId="12" xfId="2" applyFont="1" applyBorder="1"/>
    <xf numFmtId="9" fontId="42" fillId="0" borderId="1" xfId="2" applyFont="1" applyBorder="1"/>
    <xf numFmtId="166" fontId="28" fillId="0" borderId="0" xfId="1" applyNumberFormat="1" applyFont="1"/>
    <xf numFmtId="166" fontId="28" fillId="0" borderId="0" xfId="1" applyNumberFormat="1" applyFont="1" applyFill="1" applyBorder="1"/>
    <xf numFmtId="0" fontId="42" fillId="0" borderId="0" xfId="0" applyFont="1" applyAlignment="1">
      <alignment horizontal="right"/>
    </xf>
    <xf numFmtId="0" fontId="42" fillId="0" borderId="0" xfId="0" applyFont="1" applyBorder="1" applyAlignment="1">
      <alignment horizontal="right"/>
    </xf>
    <xf numFmtId="0" fontId="45" fillId="0" borderId="0" xfId="0" applyFont="1" applyBorder="1" applyAlignment="1">
      <alignment horizontal="center"/>
    </xf>
    <xf numFmtId="0" fontId="40" fillId="0" borderId="37" xfId="0" applyFont="1" applyBorder="1" applyAlignment="1">
      <alignment horizontal="center"/>
    </xf>
    <xf numFmtId="0" fontId="42" fillId="0" borderId="0" xfId="0" applyFont="1" applyBorder="1" applyAlignment="1">
      <alignment horizontal="center"/>
    </xf>
    <xf numFmtId="0" fontId="32" fillId="0" borderId="0" xfId="0" applyFont="1" applyBorder="1"/>
    <xf numFmtId="0" fontId="28" fillId="0" borderId="0" xfId="0" applyFont="1" applyBorder="1" applyAlignment="1">
      <alignment horizontal="right"/>
    </xf>
    <xf numFmtId="1" fontId="28" fillId="0" borderId="0" xfId="3" applyNumberFormat="1" applyFont="1" applyBorder="1" applyAlignment="1">
      <alignment horizontal="right"/>
    </xf>
    <xf numFmtId="9" fontId="36" fillId="0" borderId="0" xfId="0" applyNumberFormat="1" applyFont="1" applyBorder="1" applyAlignment="1">
      <alignment horizontal="center"/>
    </xf>
    <xf numFmtId="0" fontId="28" fillId="0" borderId="5" xfId="0" applyFont="1" applyBorder="1" applyAlignment="1">
      <alignment horizontal="right"/>
    </xf>
    <xf numFmtId="0" fontId="31" fillId="0" borderId="0" xfId="0" applyFont="1" applyAlignment="1">
      <alignment horizontal="center"/>
    </xf>
    <xf numFmtId="0" fontId="31" fillId="0" borderId="7" xfId="0" applyFont="1" applyBorder="1" applyAlignment="1">
      <alignment horizontal="right"/>
    </xf>
    <xf numFmtId="166" fontId="31" fillId="0" borderId="1" xfId="3" applyNumberFormat="1" applyFont="1" applyBorder="1" applyAlignment="1">
      <alignment horizontal="center"/>
    </xf>
    <xf numFmtId="166" fontId="31" fillId="0" borderId="1" xfId="3" applyNumberFormat="1" applyFont="1" applyFill="1" applyBorder="1" applyAlignment="1">
      <alignment horizontal="center"/>
    </xf>
    <xf numFmtId="166" fontId="31" fillId="0" borderId="1" xfId="3" applyNumberFormat="1" applyFont="1" applyBorder="1"/>
    <xf numFmtId="168" fontId="28" fillId="0" borderId="0" xfId="4" applyNumberFormat="1" applyFont="1" applyBorder="1" applyAlignment="1">
      <alignment horizontal="right"/>
    </xf>
    <xf numFmtId="168" fontId="36" fillId="0" borderId="0" xfId="4" applyNumberFormat="1" applyFont="1" applyBorder="1" applyAlignment="1">
      <alignment horizontal="right"/>
    </xf>
    <xf numFmtId="0" fontId="28" fillId="0" borderId="1" xfId="0" applyFont="1" applyBorder="1" applyAlignment="1">
      <alignment horizontal="right"/>
    </xf>
    <xf numFmtId="166" fontId="28" fillId="0" borderId="1" xfId="3" applyNumberFormat="1" applyFont="1" applyBorder="1" applyAlignment="1">
      <alignment horizontal="right"/>
    </xf>
    <xf numFmtId="169" fontId="28" fillId="0" borderId="0" xfId="3" applyNumberFormat="1" applyFont="1" applyBorder="1" applyAlignment="1">
      <alignment horizontal="right"/>
    </xf>
    <xf numFmtId="0" fontId="42" fillId="0" borderId="1" xfId="0" applyFont="1" applyBorder="1" applyAlignment="1">
      <alignment horizontal="right"/>
    </xf>
    <xf numFmtId="165" fontId="28" fillId="0" borderId="1" xfId="5" applyNumberFormat="1" applyFont="1" applyBorder="1" applyAlignment="1">
      <alignment horizontal="right"/>
    </xf>
    <xf numFmtId="165" fontId="28" fillId="0" borderId="0" xfId="5" applyNumberFormat="1" applyFont="1" applyBorder="1" applyAlignment="1">
      <alignment horizontal="right"/>
    </xf>
    <xf numFmtId="2" fontId="28" fillId="0" borderId="0" xfId="2" applyNumberFormat="1" applyFont="1" applyBorder="1" applyAlignment="1">
      <alignment horizontal="right"/>
    </xf>
    <xf numFmtId="166" fontId="28" fillId="0" borderId="36" xfId="3" applyNumberFormat="1" applyFont="1" applyBorder="1" applyAlignment="1">
      <alignment horizontal="right"/>
    </xf>
    <xf numFmtId="166" fontId="42" fillId="0" borderId="0" xfId="0" applyNumberFormat="1" applyFont="1"/>
    <xf numFmtId="166" fontId="42" fillId="0" borderId="0" xfId="0" applyNumberFormat="1" applyFont="1" applyBorder="1"/>
    <xf numFmtId="0" fontId="31" fillId="0" borderId="2" xfId="0" applyFont="1" applyBorder="1" applyAlignment="1">
      <alignment horizontal="right"/>
    </xf>
    <xf numFmtId="0" fontId="42" fillId="0" borderId="5" xfId="0" applyFont="1" applyBorder="1"/>
    <xf numFmtId="166" fontId="47" fillId="0" borderId="0" xfId="1" applyNumberFormat="1" applyFont="1" applyFill="1" applyBorder="1"/>
    <xf numFmtId="43" fontId="42" fillId="0" borderId="0" xfId="0" applyNumberFormat="1" applyFont="1"/>
    <xf numFmtId="43" fontId="42" fillId="0" borderId="0" xfId="0" applyNumberFormat="1" applyFont="1" applyBorder="1"/>
    <xf numFmtId="166" fontId="31" fillId="0" borderId="0" xfId="3" applyNumberFormat="1" applyFont="1" applyBorder="1" applyAlignment="1">
      <alignment horizontal="center"/>
    </xf>
    <xf numFmtId="166" fontId="31" fillId="0" borderId="0" xfId="3" applyNumberFormat="1" applyFont="1" applyFill="1" applyBorder="1" applyAlignment="1">
      <alignment horizontal="center"/>
    </xf>
    <xf numFmtId="168" fontId="28" fillId="0" borderId="36" xfId="4" applyNumberFormat="1" applyFont="1" applyBorder="1" applyAlignment="1">
      <alignment horizontal="right"/>
    </xf>
    <xf numFmtId="166" fontId="47" fillId="26" borderId="0" xfId="1" applyNumberFormat="1" applyFont="1" applyFill="1" applyBorder="1"/>
    <xf numFmtId="168" fontId="28" fillId="0" borderId="19" xfId="4" applyNumberFormat="1" applyFont="1" applyBorder="1" applyAlignment="1">
      <alignment horizontal="right"/>
    </xf>
    <xf numFmtId="165" fontId="28" fillId="0" borderId="1" xfId="2" applyNumberFormat="1" applyFont="1" applyBorder="1" applyAlignment="1">
      <alignment horizontal="right"/>
    </xf>
    <xf numFmtId="0" fontId="28" fillId="0" borderId="0" xfId="0" applyFont="1" applyFill="1" applyBorder="1" applyAlignment="1">
      <alignment vertical="center" textRotation="90" wrapText="1"/>
    </xf>
    <xf numFmtId="0" fontId="40" fillId="0" borderId="0" xfId="0" applyFont="1" applyBorder="1" applyAlignment="1"/>
    <xf numFmtId="0" fontId="28" fillId="0" borderId="2" xfId="0" applyFont="1" applyBorder="1" applyAlignment="1">
      <alignment horizontal="right"/>
    </xf>
    <xf numFmtId="9" fontId="28" fillId="0" borderId="0" xfId="2" applyFont="1" applyBorder="1" applyAlignment="1">
      <alignment horizontal="right"/>
    </xf>
    <xf numFmtId="9" fontId="47" fillId="0" borderId="0" xfId="2" applyFont="1" applyFill="1" applyBorder="1"/>
    <xf numFmtId="9" fontId="31" fillId="0" borderId="0" xfId="2" applyFont="1" applyBorder="1" applyAlignment="1">
      <alignment horizontal="right"/>
    </xf>
    <xf numFmtId="166" fontId="31" fillId="0" borderId="0" xfId="3" applyNumberFormat="1" applyFont="1" applyBorder="1"/>
    <xf numFmtId="166" fontId="31" fillId="0" borderId="12" xfId="3" applyNumberFormat="1" applyFont="1" applyFill="1" applyBorder="1" applyAlignment="1">
      <alignment horizontal="center"/>
    </xf>
    <xf numFmtId="9" fontId="31" fillId="0" borderId="1" xfId="2" applyFont="1" applyBorder="1" applyAlignment="1">
      <alignment horizontal="right"/>
    </xf>
    <xf numFmtId="9" fontId="42" fillId="0" borderId="0" xfId="0" applyNumberFormat="1" applyFont="1"/>
    <xf numFmtId="0" fontId="38" fillId="0" borderId="0" xfId="0" applyFont="1" applyBorder="1"/>
    <xf numFmtId="176" fontId="38" fillId="0" borderId="0" xfId="2" applyNumberFormat="1" applyFont="1" applyBorder="1"/>
    <xf numFmtId="179" fontId="36" fillId="0" borderId="0" xfId="1185" applyNumberFormat="1" applyFont="1" applyBorder="1"/>
    <xf numFmtId="179" fontId="38" fillId="0" borderId="0" xfId="0" applyNumberFormat="1" applyFont="1" applyBorder="1"/>
    <xf numFmtId="167" fontId="28" fillId="0" borderId="1" xfId="6" applyNumberFormat="1" applyFont="1" applyBorder="1"/>
    <xf numFmtId="169" fontId="31" fillId="25" borderId="14" xfId="686" applyNumberFormat="1" applyFont="1" applyFill="1" applyBorder="1" applyAlignment="1">
      <alignment horizontal="right"/>
    </xf>
    <xf numFmtId="169" fontId="31" fillId="25" borderId="53" xfId="686" applyNumberFormat="1" applyFont="1" applyFill="1" applyBorder="1" applyAlignment="1">
      <alignment horizontal="right"/>
    </xf>
    <xf numFmtId="5" fontId="31" fillId="25" borderId="17" xfId="0" applyNumberFormat="1" applyFont="1" applyFill="1" applyBorder="1"/>
    <xf numFmtId="169" fontId="28" fillId="0" borderId="12" xfId="686" applyNumberFormat="1" applyFont="1" applyBorder="1" applyAlignment="1">
      <alignment horizontal="right"/>
    </xf>
    <xf numFmtId="5" fontId="31" fillId="25" borderId="22" xfId="0" applyNumberFormat="1" applyFont="1" applyFill="1" applyBorder="1"/>
    <xf numFmtId="0" fontId="40" fillId="0" borderId="15" xfId="0" applyFont="1" applyBorder="1" applyAlignment="1">
      <alignment horizontal="center" vertical="center"/>
    </xf>
    <xf numFmtId="166" fontId="36" fillId="0" borderId="0" xfId="1" applyNumberFormat="1" applyFont="1" applyFill="1"/>
    <xf numFmtId="0" fontId="31" fillId="0" borderId="4" xfId="0" applyFont="1" applyBorder="1" applyAlignment="1">
      <alignment horizontal="center" vertical="center"/>
    </xf>
    <xf numFmtId="165" fontId="31" fillId="0" borderId="9" xfId="2" applyNumberFormat="1" applyFont="1" applyBorder="1" applyAlignment="1">
      <alignment horizontal="center" vertical="center"/>
    </xf>
    <xf numFmtId="0" fontId="31" fillId="0" borderId="7" xfId="0" applyFont="1" applyBorder="1" applyAlignment="1">
      <alignment horizontal="center" vertical="center"/>
    </xf>
    <xf numFmtId="165" fontId="31" fillId="0" borderId="7" xfId="2" applyNumberFormat="1" applyFont="1" applyBorder="1" applyAlignment="1">
      <alignment horizontal="center" vertical="center"/>
    </xf>
    <xf numFmtId="165" fontId="31" fillId="0" borderId="11" xfId="2" applyNumberFormat="1" applyFont="1" applyBorder="1" applyAlignment="1">
      <alignment horizontal="center" vertical="center"/>
    </xf>
    <xf numFmtId="0" fontId="28" fillId="0" borderId="2" xfId="0" applyFont="1" applyBorder="1" applyAlignment="1">
      <alignment horizontal="center" vertical="center"/>
    </xf>
    <xf numFmtId="165" fontId="28" fillId="0" borderId="2" xfId="2" applyNumberFormat="1" applyFont="1" applyBorder="1" applyAlignment="1">
      <alignment horizontal="center" vertical="center"/>
    </xf>
    <xf numFmtId="165" fontId="28" fillId="0" borderId="10" xfId="2" applyNumberFormat="1" applyFont="1" applyBorder="1" applyAlignment="1">
      <alignment horizontal="center" vertical="center"/>
    </xf>
    <xf numFmtId="0" fontId="28" fillId="0" borderId="10" xfId="0" applyFont="1" applyBorder="1"/>
    <xf numFmtId="5" fontId="28" fillId="0" borderId="10" xfId="0" applyNumberFormat="1" applyFont="1" applyBorder="1"/>
    <xf numFmtId="10" fontId="28" fillId="0" borderId="2" xfId="2" applyNumberFormat="1" applyFont="1" applyBorder="1"/>
    <xf numFmtId="166" fontId="28" fillId="0" borderId="10" xfId="686" applyNumberFormat="1" applyFont="1" applyBorder="1"/>
    <xf numFmtId="0" fontId="28" fillId="0" borderId="11" xfId="0" applyFont="1" applyBorder="1"/>
    <xf numFmtId="166" fontId="28" fillId="0" borderId="11" xfId="686" applyNumberFormat="1" applyFont="1" applyBorder="1"/>
    <xf numFmtId="5" fontId="31" fillId="25" borderId="3" xfId="0" applyNumberFormat="1" applyFont="1" applyFill="1" applyBorder="1"/>
    <xf numFmtId="10" fontId="31" fillId="25" borderId="3" xfId="2" applyNumberFormat="1" applyFont="1" applyFill="1" applyBorder="1"/>
    <xf numFmtId="5" fontId="31" fillId="0" borderId="10" xfId="0" applyNumberFormat="1" applyFont="1" applyBorder="1"/>
    <xf numFmtId="5" fontId="31" fillId="0" borderId="10" xfId="0" applyNumberFormat="1" applyFont="1" applyFill="1" applyBorder="1"/>
    <xf numFmtId="166" fontId="28" fillId="0" borderId="10" xfId="686" applyNumberFormat="1" applyFont="1" applyFill="1" applyBorder="1"/>
    <xf numFmtId="5" fontId="38" fillId="0" borderId="9" xfId="0" applyNumberFormat="1" applyFont="1" applyBorder="1"/>
    <xf numFmtId="0" fontId="37" fillId="24" borderId="0" xfId="0" applyFont="1" applyFill="1" applyAlignment="1">
      <alignment horizontal="center"/>
    </xf>
    <xf numFmtId="43" fontId="28" fillId="0" borderId="1" xfId="0" applyNumberFormat="1" applyFont="1" applyFill="1" applyBorder="1" applyAlignment="1">
      <alignment horizontal="right"/>
    </xf>
    <xf numFmtId="3" fontId="28" fillId="0" borderId="0" xfId="6" applyNumberFormat="1" applyFont="1" applyFill="1" applyBorder="1"/>
    <xf numFmtId="169" fontId="28" fillId="0" borderId="0" xfId="8" applyNumberFormat="1" applyFont="1" applyFill="1"/>
    <xf numFmtId="169" fontId="28" fillId="0" borderId="1" xfId="8" applyNumberFormat="1" applyFont="1" applyBorder="1"/>
    <xf numFmtId="165" fontId="28" fillId="0" borderId="0" xfId="7" applyNumberFormat="1" applyFont="1" applyBorder="1"/>
    <xf numFmtId="165" fontId="28" fillId="0" borderId="1" xfId="7" applyNumberFormat="1" applyFont="1" applyBorder="1"/>
    <xf numFmtId="165" fontId="31" fillId="0" borderId="0" xfId="7" applyNumberFormat="1" applyFont="1"/>
    <xf numFmtId="169" fontId="28" fillId="0" borderId="0" xfId="686" applyNumberFormat="1" applyFont="1"/>
    <xf numFmtId="169" fontId="28" fillId="0" borderId="1" xfId="686" applyNumberFormat="1" applyFont="1" applyBorder="1"/>
    <xf numFmtId="0" fontId="32" fillId="0" borderId="0" xfId="6" applyFont="1" applyBorder="1" applyAlignment="1">
      <alignment horizontal="center" vertical="center"/>
    </xf>
    <xf numFmtId="0" fontId="35" fillId="0" borderId="0" xfId="6" applyFont="1" applyBorder="1"/>
    <xf numFmtId="0" fontId="45" fillId="0" borderId="0" xfId="0" applyFont="1" applyAlignment="1"/>
    <xf numFmtId="0" fontId="48" fillId="0" borderId="0" xfId="0" applyFont="1" applyAlignment="1">
      <alignment horizontal="center" vertical="center"/>
    </xf>
    <xf numFmtId="0" fontId="41" fillId="0" borderId="0" xfId="0" applyFont="1"/>
    <xf numFmtId="0" fontId="48" fillId="0" borderId="0" xfId="0" applyFont="1" applyBorder="1" applyAlignment="1">
      <alignment horizontal="center" vertical="center"/>
    </xf>
    <xf numFmtId="165" fontId="31" fillId="0" borderId="0" xfId="2" applyNumberFormat="1" applyFont="1" applyBorder="1" applyAlignment="1">
      <alignment horizontal="center" vertical="center"/>
    </xf>
    <xf numFmtId="0" fontId="28" fillId="0" borderId="0" xfId="0" applyFont="1" applyBorder="1" applyAlignment="1">
      <alignment horizontal="center" vertical="center"/>
    </xf>
    <xf numFmtId="0" fontId="31" fillId="0" borderId="2" xfId="0" applyFont="1" applyBorder="1"/>
    <xf numFmtId="165" fontId="28" fillId="0" borderId="0" xfId="2" applyNumberFormat="1" applyFont="1" applyBorder="1" applyAlignment="1">
      <alignment horizontal="center" vertical="center"/>
    </xf>
    <xf numFmtId="9" fontId="40" fillId="0" borderId="19" xfId="0" applyNumberFormat="1" applyFont="1" applyBorder="1" applyAlignment="1">
      <alignment horizontal="center"/>
    </xf>
    <xf numFmtId="0" fontId="28" fillId="0" borderId="2" xfId="0" applyFont="1" applyBorder="1"/>
    <xf numFmtId="10" fontId="28" fillId="0" borderId="10" xfId="2" applyNumberFormat="1" applyFont="1" applyBorder="1"/>
    <xf numFmtId="10" fontId="28" fillId="0" borderId="0" xfId="2" applyNumberFormat="1" applyFont="1" applyBorder="1"/>
    <xf numFmtId="5" fontId="28" fillId="0" borderId="0" xfId="2" applyNumberFormat="1" applyFont="1" applyBorder="1"/>
    <xf numFmtId="165" fontId="40" fillId="0" borderId="0" xfId="2" applyNumberFormat="1" applyFont="1" applyAlignment="1">
      <alignment horizontal="center"/>
    </xf>
    <xf numFmtId="5" fontId="28" fillId="0" borderId="0" xfId="0" applyNumberFormat="1" applyFont="1" applyBorder="1"/>
    <xf numFmtId="5" fontId="38" fillId="0" borderId="0" xfId="0" applyNumberFormat="1" applyFont="1" applyBorder="1"/>
    <xf numFmtId="166" fontId="28" fillId="0" borderId="0" xfId="686" applyNumberFormat="1" applyFont="1" applyBorder="1"/>
    <xf numFmtId="5" fontId="31" fillId="0" borderId="19" xfId="0" applyNumberFormat="1" applyFont="1" applyBorder="1"/>
    <xf numFmtId="0" fontId="31" fillId="25" borderId="13" xfId="0" applyFont="1" applyFill="1" applyBorder="1" applyAlignment="1">
      <alignment horizontal="right"/>
    </xf>
    <xf numFmtId="5" fontId="31" fillId="0" borderId="0" xfId="0" applyNumberFormat="1" applyFont="1" applyFill="1" applyBorder="1"/>
    <xf numFmtId="10" fontId="31" fillId="25" borderId="0" xfId="2" applyNumberFormat="1" applyFont="1" applyFill="1" applyBorder="1"/>
    <xf numFmtId="1" fontId="28" fillId="0" borderId="0" xfId="2" applyNumberFormat="1" applyFont="1" applyBorder="1"/>
    <xf numFmtId="5" fontId="31" fillId="25" borderId="0" xfId="0" applyNumberFormat="1" applyFont="1" applyFill="1" applyBorder="1"/>
    <xf numFmtId="5" fontId="31" fillId="0" borderId="0" xfId="0" applyNumberFormat="1" applyFont="1" applyBorder="1"/>
    <xf numFmtId="0" fontId="31" fillId="0" borderId="2" xfId="0" applyFont="1" applyBorder="1" applyAlignment="1">
      <alignment vertical="center"/>
    </xf>
    <xf numFmtId="165" fontId="28" fillId="0" borderId="0" xfId="2" applyNumberFormat="1" applyFont="1" applyBorder="1" applyAlignment="1">
      <alignment horizontal="center"/>
    </xf>
    <xf numFmtId="166" fontId="28" fillId="0" borderId="0" xfId="686" applyNumberFormat="1" applyFont="1" applyFill="1" applyBorder="1"/>
    <xf numFmtId="166" fontId="28" fillId="0" borderId="0" xfId="2" applyNumberFormat="1" applyFont="1" applyBorder="1"/>
    <xf numFmtId="1" fontId="28" fillId="0" borderId="0" xfId="2" applyNumberFormat="1" applyFont="1" applyFill="1" applyBorder="1"/>
    <xf numFmtId="0" fontId="28" fillId="0" borderId="2" xfId="0" applyFont="1" applyFill="1" applyBorder="1"/>
    <xf numFmtId="165" fontId="38" fillId="0" borderId="0" xfId="0" applyNumberFormat="1" applyFont="1"/>
    <xf numFmtId="166" fontId="31" fillId="0" borderId="0" xfId="1" applyNumberFormat="1" applyFont="1" applyBorder="1"/>
    <xf numFmtId="7" fontId="38" fillId="0" borderId="0" xfId="0" applyNumberFormat="1" applyFont="1" applyBorder="1"/>
    <xf numFmtId="0" fontId="28" fillId="0" borderId="11" xfId="0" applyFont="1" applyFill="1" applyBorder="1"/>
    <xf numFmtId="0" fontId="28" fillId="0" borderId="0" xfId="0" applyFont="1" applyFill="1" applyBorder="1"/>
    <xf numFmtId="0" fontId="28" fillId="0" borderId="0" xfId="0" applyFont="1" applyBorder="1"/>
    <xf numFmtId="166" fontId="28" fillId="0" borderId="11" xfId="686" applyNumberFormat="1" applyFont="1" applyFill="1" applyBorder="1"/>
    <xf numFmtId="0" fontId="38" fillId="0" borderId="0" xfId="0" applyFont="1" applyBorder="1" applyAlignment="1">
      <alignment wrapText="1"/>
    </xf>
    <xf numFmtId="0" fontId="38" fillId="0" borderId="0" xfId="0" applyFont="1" applyAlignment="1">
      <alignment wrapText="1"/>
    </xf>
    <xf numFmtId="0" fontId="38" fillId="0" borderId="5" xfId="0" applyFont="1" applyBorder="1" applyAlignment="1">
      <alignment wrapText="1"/>
    </xf>
    <xf numFmtId="9" fontId="38" fillId="0" borderId="0" xfId="0" applyNumberFormat="1" applyFont="1" applyBorder="1"/>
    <xf numFmtId="10" fontId="38" fillId="0" borderId="0" xfId="0" applyNumberFormat="1" applyFont="1" applyBorder="1"/>
    <xf numFmtId="178" fontId="38" fillId="0" borderId="0" xfId="0" applyNumberFormat="1" applyFont="1" applyBorder="1"/>
    <xf numFmtId="0" fontId="38" fillId="0" borderId="0" xfId="0" applyFont="1" applyAlignment="1">
      <alignment horizontal="left" wrapText="1"/>
    </xf>
    <xf numFmtId="7" fontId="38" fillId="0" borderId="0" xfId="0" applyNumberFormat="1" applyFont="1" applyAlignment="1">
      <alignment horizontal="left" wrapText="1"/>
    </xf>
    <xf numFmtId="167" fontId="28" fillId="0" borderId="0" xfId="0" applyNumberFormat="1" applyFont="1" applyFill="1" applyBorder="1"/>
    <xf numFmtId="165" fontId="28" fillId="0" borderId="0" xfId="2" applyNumberFormat="1" applyFont="1" applyFill="1" applyBorder="1"/>
    <xf numFmtId="0" fontId="28" fillId="0" borderId="0" xfId="0" applyFont="1"/>
    <xf numFmtId="0" fontId="28" fillId="0" borderId="0" xfId="0" applyFont="1" applyAlignment="1">
      <alignment horizontal="right"/>
    </xf>
    <xf numFmtId="9" fontId="28" fillId="0" borderId="0" xfId="0" applyNumberFormat="1" applyFont="1"/>
    <xf numFmtId="0" fontId="28" fillId="0" borderId="5" xfId="0" applyFont="1" applyBorder="1"/>
    <xf numFmtId="0" fontId="31" fillId="0" borderId="1" xfId="0" applyFont="1" applyBorder="1"/>
    <xf numFmtId="166" fontId="31" fillId="0" borderId="5" xfId="1" applyNumberFormat="1" applyFont="1" applyBorder="1"/>
    <xf numFmtId="166" fontId="32" fillId="0" borderId="0" xfId="3" applyNumberFormat="1" applyFont="1" applyFill="1" applyBorder="1" applyAlignment="1">
      <alignment horizontal="center"/>
    </xf>
    <xf numFmtId="0" fontId="28" fillId="0" borderId="0" xfId="0" applyFont="1" applyFill="1"/>
    <xf numFmtId="9" fontId="28" fillId="0" borderId="1" xfId="2" applyFont="1" applyBorder="1"/>
    <xf numFmtId="168" fontId="28" fillId="0" borderId="2" xfId="1185" applyNumberFormat="1" applyFont="1" applyBorder="1"/>
    <xf numFmtId="168" fontId="28" fillId="0" borderId="0" xfId="1185" applyNumberFormat="1" applyFont="1" applyBorder="1"/>
    <xf numFmtId="168" fontId="28" fillId="0" borderId="12" xfId="1185" applyNumberFormat="1" applyFont="1" applyBorder="1"/>
    <xf numFmtId="168" fontId="28" fillId="0" borderId="12" xfId="0" applyNumberFormat="1" applyFont="1" applyBorder="1"/>
    <xf numFmtId="0" fontId="31" fillId="0" borderId="13" xfId="0" applyFont="1" applyBorder="1"/>
    <xf numFmtId="165" fontId="31" fillId="0" borderId="13" xfId="2" applyNumberFormat="1" applyFont="1" applyBorder="1" applyAlignment="1">
      <alignment horizontal="center"/>
    </xf>
    <xf numFmtId="165" fontId="31" fillId="0" borderId="29" xfId="2" applyNumberFormat="1" applyFont="1" applyBorder="1" applyAlignment="1">
      <alignment horizontal="center"/>
    </xf>
    <xf numFmtId="165" fontId="31" fillId="0" borderId="14" xfId="2" applyNumberFormat="1" applyFont="1" applyBorder="1" applyAlignment="1">
      <alignment horizontal="center"/>
    </xf>
    <xf numFmtId="166" fontId="31" fillId="0" borderId="36" xfId="1" applyNumberFormat="1" applyFont="1" applyBorder="1"/>
    <xf numFmtId="166" fontId="31" fillId="0" borderId="49" xfId="1" applyNumberFormat="1" applyFont="1" applyBorder="1"/>
    <xf numFmtId="0" fontId="31" fillId="0" borderId="69" xfId="0" applyFont="1" applyFill="1" applyBorder="1" applyAlignment="1">
      <alignment horizontal="center"/>
    </xf>
    <xf numFmtId="166" fontId="42" fillId="0" borderId="26" xfId="686" applyNumberFormat="1" applyFont="1" applyBorder="1"/>
    <xf numFmtId="166" fontId="40" fillId="25" borderId="17" xfId="686" applyNumberFormat="1" applyFont="1" applyFill="1" applyBorder="1"/>
    <xf numFmtId="166" fontId="38" fillId="0" borderId="26" xfId="686" applyNumberFormat="1" applyFont="1" applyBorder="1"/>
    <xf numFmtId="166" fontId="40" fillId="25" borderId="22" xfId="686" applyNumberFormat="1" applyFont="1" applyFill="1" applyBorder="1"/>
    <xf numFmtId="0" fontId="31" fillId="0" borderId="15" xfId="0" applyFont="1" applyBorder="1" applyAlignment="1">
      <alignment horizontal="center"/>
    </xf>
    <xf numFmtId="166" fontId="28" fillId="0" borderId="36" xfId="3" applyNumberFormat="1" applyFont="1" applyBorder="1" applyAlignment="1"/>
    <xf numFmtId="43" fontId="28" fillId="0" borderId="36" xfId="3" applyNumberFormat="1" applyFont="1" applyBorder="1" applyAlignment="1"/>
    <xf numFmtId="166" fontId="28" fillId="0" borderId="36" xfId="3" applyNumberFormat="1" applyFont="1" applyBorder="1" applyAlignment="1">
      <alignment horizontal="center"/>
    </xf>
    <xf numFmtId="0" fontId="28" fillId="0" borderId="19" xfId="0" applyFont="1" applyBorder="1"/>
    <xf numFmtId="166" fontId="28" fillId="0" borderId="19" xfId="3" applyNumberFormat="1" applyFont="1" applyBorder="1" applyAlignment="1">
      <alignment horizontal="center"/>
    </xf>
    <xf numFmtId="166" fontId="28" fillId="0" borderId="19" xfId="3" applyNumberFormat="1" applyFont="1" applyBorder="1" applyAlignment="1">
      <alignment horizontal="right"/>
    </xf>
    <xf numFmtId="43" fontId="28" fillId="0" borderId="31" xfId="3" applyNumberFormat="1" applyFont="1" applyBorder="1" applyAlignment="1">
      <alignment horizontal="center"/>
    </xf>
    <xf numFmtId="0" fontId="31" fillId="0" borderId="35" xfId="0" applyFont="1" applyBorder="1" applyAlignment="1">
      <alignment horizontal="center"/>
    </xf>
    <xf numFmtId="0" fontId="28" fillId="0" borderId="49" xfId="0" applyFont="1" applyBorder="1" applyAlignment="1">
      <alignment horizontal="center"/>
    </xf>
    <xf numFmtId="166" fontId="28" fillId="0" borderId="0" xfId="3" applyNumberFormat="1" applyFont="1" applyBorder="1" applyAlignment="1">
      <alignment horizontal="center"/>
    </xf>
    <xf numFmtId="43" fontId="28" fillId="0" borderId="56" xfId="0" applyNumberFormat="1" applyFont="1" applyBorder="1"/>
    <xf numFmtId="43" fontId="28" fillId="0" borderId="57" xfId="0" applyNumberFormat="1" applyFont="1" applyBorder="1"/>
    <xf numFmtId="0" fontId="52" fillId="0" borderId="0" xfId="0" applyFont="1"/>
    <xf numFmtId="166" fontId="28" fillId="0" borderId="36" xfId="1" applyNumberFormat="1" applyFont="1" applyBorder="1"/>
    <xf numFmtId="0" fontId="36" fillId="0" borderId="0" xfId="0" applyFont="1"/>
    <xf numFmtId="0" fontId="36" fillId="0" borderId="0" xfId="0" applyFont="1" applyBorder="1"/>
    <xf numFmtId="43" fontId="28" fillId="0" borderId="36" xfId="3" applyNumberFormat="1" applyFont="1" applyBorder="1" applyAlignment="1">
      <alignment horizontal="right"/>
    </xf>
    <xf numFmtId="43" fontId="28" fillId="0" borderId="50" xfId="3" applyNumberFormat="1" applyFont="1" applyBorder="1" applyAlignment="1">
      <alignment horizontal="right"/>
    </xf>
    <xf numFmtId="0" fontId="28" fillId="0" borderId="36" xfId="0" applyFont="1" applyBorder="1" applyAlignment="1">
      <alignment horizontal="right"/>
    </xf>
    <xf numFmtId="43" fontId="28" fillId="0" borderId="59" xfId="3" applyNumberFormat="1" applyFont="1" applyBorder="1" applyAlignment="1">
      <alignment horizontal="right"/>
    </xf>
    <xf numFmtId="43" fontId="28" fillId="0" borderId="60" xfId="3" applyNumberFormat="1" applyFont="1" applyBorder="1" applyAlignment="1">
      <alignment horizontal="right"/>
    </xf>
    <xf numFmtId="43" fontId="28" fillId="0" borderId="19" xfId="3" applyNumberFormat="1" applyFont="1" applyBorder="1" applyAlignment="1">
      <alignment horizontal="right"/>
    </xf>
    <xf numFmtId="177" fontId="28" fillId="0" borderId="60" xfId="3" applyNumberFormat="1" applyFont="1" applyBorder="1" applyAlignment="1">
      <alignment horizontal="right"/>
    </xf>
    <xf numFmtId="43" fontId="28" fillId="0" borderId="31" xfId="3" applyNumberFormat="1" applyFont="1" applyBorder="1" applyAlignment="1">
      <alignment horizontal="right"/>
    </xf>
    <xf numFmtId="43" fontId="28" fillId="0" borderId="61" xfId="2" applyNumberFormat="1" applyFont="1" applyBorder="1" applyAlignment="1">
      <alignment horizontal="right"/>
    </xf>
    <xf numFmtId="43" fontId="28" fillId="0" borderId="62" xfId="3" applyNumberFormat="1" applyFont="1" applyBorder="1" applyAlignment="1">
      <alignment horizontal="right"/>
    </xf>
    <xf numFmtId="43" fontId="28" fillId="0" borderId="56" xfId="3" applyNumberFormat="1" applyFont="1" applyBorder="1" applyAlignment="1">
      <alignment horizontal="right"/>
    </xf>
    <xf numFmtId="43" fontId="28" fillId="0" borderId="57" xfId="2" applyNumberFormat="1" applyFont="1" applyBorder="1" applyAlignment="1">
      <alignment horizontal="right"/>
    </xf>
    <xf numFmtId="43" fontId="28" fillId="0" borderId="0" xfId="0" applyNumberFormat="1" applyFont="1" applyBorder="1"/>
    <xf numFmtId="43" fontId="28" fillId="0" borderId="37" xfId="0" applyNumberFormat="1" applyFont="1" applyBorder="1"/>
    <xf numFmtId="0" fontId="28" fillId="0" borderId="5" xfId="0" applyFont="1" applyFill="1" applyBorder="1" applyAlignment="1">
      <alignment vertical="center" textRotation="90"/>
    </xf>
    <xf numFmtId="0" fontId="28" fillId="0" borderId="1" xfId="0" applyFont="1" applyFill="1" applyBorder="1" applyAlignment="1">
      <alignment vertical="center" textRotation="90"/>
    </xf>
    <xf numFmtId="0" fontId="28" fillId="0" borderId="5" xfId="0" applyFont="1" applyFill="1" applyBorder="1" applyAlignment="1">
      <alignment horizontal="right"/>
    </xf>
    <xf numFmtId="0" fontId="46" fillId="0" borderId="0" xfId="0" applyFont="1" applyFill="1" applyBorder="1"/>
    <xf numFmtId="0" fontId="28" fillId="0" borderId="0" xfId="0" applyFont="1" applyBorder="1" applyAlignment="1">
      <alignment horizontal="center"/>
    </xf>
    <xf numFmtId="1" fontId="28" fillId="0" borderId="0" xfId="0" applyNumberFormat="1" applyFont="1" applyFill="1" applyBorder="1" applyAlignment="1">
      <alignment horizontal="right"/>
    </xf>
    <xf numFmtId="0" fontId="28" fillId="0" borderId="0" xfId="0" applyFont="1" applyBorder="1" applyAlignment="1">
      <alignment vertical="center" textRotation="90" wrapText="1"/>
    </xf>
    <xf numFmtId="0" fontId="28" fillId="0" borderId="5" xfId="0" applyFont="1" applyFill="1" applyBorder="1" applyAlignment="1">
      <alignment vertical="center" textRotation="90" wrapText="1"/>
    </xf>
    <xf numFmtId="167" fontId="28" fillId="0" borderId="0" xfId="6" applyNumberFormat="1" applyFont="1"/>
    <xf numFmtId="9" fontId="28" fillId="0" borderId="0" xfId="2" applyFont="1"/>
    <xf numFmtId="9" fontId="31" fillId="0" borderId="0" xfId="2" applyFont="1"/>
    <xf numFmtId="9" fontId="28" fillId="0" borderId="0" xfId="2" applyFont="1" applyFill="1"/>
    <xf numFmtId="0" fontId="53" fillId="0" borderId="0" xfId="0" applyFont="1" applyAlignment="1">
      <alignment horizontal="center"/>
    </xf>
    <xf numFmtId="169" fontId="52" fillId="0" borderId="12" xfId="686" applyNumberFormat="1" applyFont="1" applyBorder="1"/>
    <xf numFmtId="5" fontId="28" fillId="0" borderId="10" xfId="0" applyNumberFormat="1" applyFont="1" applyFill="1" applyBorder="1"/>
    <xf numFmtId="166" fontId="31" fillId="0" borderId="1" xfId="3" applyNumberFormat="1" applyFont="1" applyBorder="1" applyAlignment="1">
      <alignment horizontal="right"/>
    </xf>
    <xf numFmtId="9" fontId="28" fillId="0" borderId="1" xfId="2" applyFont="1" applyFill="1" applyBorder="1"/>
    <xf numFmtId="9" fontId="31" fillId="0" borderId="0" xfId="2" applyFont="1" applyFill="1"/>
    <xf numFmtId="0" fontId="34" fillId="0" borderId="12" xfId="0" applyFont="1" applyFill="1" applyBorder="1" applyAlignment="1">
      <alignment horizontal="center"/>
    </xf>
    <xf numFmtId="9" fontId="31" fillId="0" borderId="19" xfId="0" applyNumberFormat="1" applyFont="1" applyBorder="1"/>
    <xf numFmtId="0" fontId="31" fillId="0" borderId="19" xfId="0" applyFont="1" applyBorder="1"/>
    <xf numFmtId="9" fontId="28" fillId="0" borderId="27" xfId="0" applyNumberFormat="1" applyFont="1" applyBorder="1"/>
    <xf numFmtId="9" fontId="28" fillId="0" borderId="19" xfId="0" applyNumberFormat="1" applyFont="1" applyBorder="1"/>
    <xf numFmtId="9" fontId="31" fillId="0" borderId="20" xfId="0" applyNumberFormat="1" applyFont="1" applyBorder="1"/>
    <xf numFmtId="9" fontId="31" fillId="0" borderId="31" xfId="0" applyNumberFormat="1" applyFont="1" applyBorder="1" applyAlignment="1">
      <alignment horizontal="left"/>
    </xf>
    <xf numFmtId="0" fontId="31" fillId="0" borderId="13" xfId="0" applyFont="1" applyBorder="1" applyAlignment="1">
      <alignment horizontal="center"/>
    </xf>
    <xf numFmtId="0" fontId="31" fillId="0" borderId="29" xfId="0" applyFont="1" applyBorder="1" applyAlignment="1">
      <alignment horizontal="center"/>
    </xf>
    <xf numFmtId="0" fontId="31" fillId="0" borderId="14" xfId="0" applyFont="1" applyBorder="1" applyAlignment="1">
      <alignment horizont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40" fillId="0" borderId="0" xfId="0" applyFont="1" applyFill="1" applyAlignment="1">
      <alignment horizontal="center"/>
    </xf>
    <xf numFmtId="43" fontId="28" fillId="0" borderId="0" xfId="0" applyNumberFormat="1" applyFont="1" applyFill="1" applyBorder="1" applyAlignment="1">
      <alignment horizontal="right"/>
    </xf>
    <xf numFmtId="0" fontId="39" fillId="0" borderId="0" xfId="0" applyFont="1" applyFill="1" applyBorder="1" applyAlignment="1">
      <alignment horizontal="center"/>
    </xf>
    <xf numFmtId="0" fontId="31" fillId="0" borderId="8" xfId="0" applyFont="1" applyBorder="1" applyAlignment="1">
      <alignment horizontal="right"/>
    </xf>
    <xf numFmtId="0" fontId="31" fillId="0" borderId="24" xfId="0" applyFont="1" applyFill="1" applyBorder="1" applyAlignment="1">
      <alignment horizontal="center"/>
    </xf>
    <xf numFmtId="9" fontId="28" fillId="0" borderId="0" xfId="2" applyFont="1" applyFill="1" applyBorder="1"/>
    <xf numFmtId="0" fontId="40" fillId="0" borderId="1" xfId="0" applyFont="1" applyFill="1" applyBorder="1" applyAlignment="1">
      <alignment horizontal="right"/>
    </xf>
    <xf numFmtId="166" fontId="42" fillId="0" borderId="0" xfId="3" applyNumberFormat="1" applyFont="1" applyFill="1" applyBorder="1" applyAlignment="1">
      <alignment horizontal="right"/>
    </xf>
    <xf numFmtId="43" fontId="42" fillId="0" borderId="1" xfId="3" applyNumberFormat="1" applyFont="1" applyFill="1" applyBorder="1" applyAlignment="1">
      <alignment horizontal="right"/>
    </xf>
    <xf numFmtId="0" fontId="40" fillId="0" borderId="0" xfId="0" applyFont="1" applyFill="1" applyBorder="1" applyAlignment="1"/>
    <xf numFmtId="43" fontId="42" fillId="0" borderId="0" xfId="3" applyNumberFormat="1" applyFont="1" applyFill="1" applyBorder="1" applyAlignment="1">
      <alignment horizontal="right"/>
    </xf>
    <xf numFmtId="43" fontId="42" fillId="0" borderId="1" xfId="0" applyNumberFormat="1" applyFont="1" applyFill="1" applyBorder="1" applyAlignment="1">
      <alignment horizontal="right"/>
    </xf>
    <xf numFmtId="166" fontId="28" fillId="0" borderId="2" xfId="3" applyNumberFormat="1" applyFont="1" applyBorder="1" applyAlignment="1">
      <alignment horizontal="right"/>
    </xf>
    <xf numFmtId="168" fontId="28" fillId="0" borderId="2" xfId="4" applyNumberFormat="1" applyFont="1" applyBorder="1" applyAlignment="1">
      <alignment horizontal="right"/>
    </xf>
    <xf numFmtId="169" fontId="28" fillId="0" borderId="2" xfId="3" applyNumberFormat="1" applyFont="1" applyBorder="1" applyAlignment="1">
      <alignment horizontal="right"/>
    </xf>
    <xf numFmtId="165" fontId="28" fillId="0" borderId="7" xfId="5" applyNumberFormat="1" applyFont="1" applyBorder="1" applyAlignment="1">
      <alignment horizontal="right"/>
    </xf>
    <xf numFmtId="0" fontId="42" fillId="0" borderId="2" xfId="0" applyFont="1" applyBorder="1" applyAlignment="1">
      <alignment horizontal="right"/>
    </xf>
    <xf numFmtId="165" fontId="28" fillId="0" borderId="7" xfId="2" applyNumberFormat="1" applyFont="1" applyBorder="1" applyAlignment="1">
      <alignment horizontal="right"/>
    </xf>
    <xf numFmtId="168" fontId="28" fillId="28" borderId="0" xfId="4" applyNumberFormat="1" applyFont="1" applyFill="1" applyBorder="1" applyAlignment="1">
      <alignment horizontal="right"/>
    </xf>
    <xf numFmtId="169" fontId="28" fillId="0" borderId="12" xfId="686" applyNumberFormat="1" applyFont="1" applyBorder="1"/>
    <xf numFmtId="166" fontId="28" fillId="0" borderId="26" xfId="1" applyNumberFormat="1" applyFont="1" applyBorder="1"/>
    <xf numFmtId="10" fontId="28" fillId="0" borderId="26" xfId="1104" applyNumberFormat="1" applyFont="1" applyBorder="1"/>
    <xf numFmtId="9" fontId="31" fillId="0" borderId="27" xfId="0" applyNumberFormat="1" applyFont="1" applyBorder="1"/>
    <xf numFmtId="5" fontId="31" fillId="0" borderId="33" xfId="0" applyNumberFormat="1" applyFont="1" applyBorder="1"/>
    <xf numFmtId="5" fontId="31" fillId="0" borderId="30" xfId="0" applyNumberFormat="1" applyFont="1" applyBorder="1"/>
    <xf numFmtId="5" fontId="31" fillId="0" borderId="32" xfId="0" applyNumberFormat="1" applyFont="1" applyBorder="1"/>
    <xf numFmtId="2" fontId="28" fillId="0" borderId="1" xfId="3" applyNumberFormat="1" applyFont="1" applyFill="1" applyBorder="1" applyAlignment="1">
      <alignment horizontal="right"/>
    </xf>
    <xf numFmtId="165" fontId="42" fillId="0" borderId="0" xfId="2" applyNumberFormat="1" applyFont="1"/>
    <xf numFmtId="0" fontId="30" fillId="0" borderId="0" xfId="6" applyFont="1" applyFill="1" applyAlignment="1"/>
    <xf numFmtId="43" fontId="38" fillId="0" borderId="0" xfId="1" applyFont="1"/>
    <xf numFmtId="0" fontId="31" fillId="0" borderId="34" xfId="0" applyFont="1" applyFill="1" applyBorder="1" applyAlignment="1">
      <alignment horizontal="center"/>
    </xf>
    <xf numFmtId="166" fontId="31" fillId="25" borderId="52" xfId="1" applyNumberFormat="1" applyFont="1" applyFill="1" applyBorder="1"/>
    <xf numFmtId="0" fontId="54" fillId="0" borderId="0" xfId="0" applyFont="1" applyAlignment="1">
      <alignment horizontal="center"/>
    </xf>
    <xf numFmtId="0" fontId="54" fillId="0" borderId="0" xfId="0" applyFont="1" applyAlignment="1"/>
    <xf numFmtId="0" fontId="55" fillId="0" borderId="0" xfId="0" applyFont="1"/>
    <xf numFmtId="9" fontId="42" fillId="0" borderId="8" xfId="2" applyFont="1" applyBorder="1"/>
    <xf numFmtId="165" fontId="28" fillId="29" borderId="4" xfId="7" applyNumberFormat="1" applyFont="1" applyFill="1" applyBorder="1"/>
    <xf numFmtId="165" fontId="28" fillId="29" borderId="5" xfId="7" applyNumberFormat="1" applyFont="1" applyFill="1" applyBorder="1"/>
    <xf numFmtId="165" fontId="28" fillId="29" borderId="6" xfId="7" applyNumberFormat="1" applyFont="1" applyFill="1" applyBorder="1"/>
    <xf numFmtId="165" fontId="28" fillId="29" borderId="2" xfId="7" applyNumberFormat="1" applyFont="1" applyFill="1" applyBorder="1"/>
    <xf numFmtId="165" fontId="28" fillId="29" borderId="0" xfId="7" applyNumberFormat="1" applyFont="1" applyFill="1" applyBorder="1"/>
    <xf numFmtId="165" fontId="28" fillId="29" borderId="12" xfId="7" applyNumberFormat="1" applyFont="1" applyFill="1" applyBorder="1"/>
    <xf numFmtId="165" fontId="28" fillId="29" borderId="7" xfId="7" applyNumberFormat="1" applyFont="1" applyFill="1" applyBorder="1"/>
    <xf numFmtId="165" fontId="28" fillId="29" borderId="1" xfId="7" applyNumberFormat="1" applyFont="1" applyFill="1" applyBorder="1"/>
    <xf numFmtId="165" fontId="28" fillId="29" borderId="8" xfId="7" applyNumberFormat="1" applyFont="1" applyFill="1" applyBorder="1"/>
    <xf numFmtId="165" fontId="28" fillId="29" borderId="13" xfId="7" applyNumberFormat="1" applyFont="1" applyFill="1" applyBorder="1"/>
    <xf numFmtId="165" fontId="28" fillId="29" borderId="29" xfId="7" applyNumberFormat="1" applyFont="1" applyFill="1" applyBorder="1"/>
    <xf numFmtId="165" fontId="28" fillId="29" borderId="14" xfId="7" applyNumberFormat="1" applyFont="1" applyFill="1" applyBorder="1"/>
    <xf numFmtId="0" fontId="31" fillId="0" borderId="3" xfId="0" applyFont="1" applyBorder="1" applyAlignment="1">
      <alignment horizontal="center"/>
    </xf>
    <xf numFmtId="168" fontId="28" fillId="0" borderId="10" xfId="0" applyNumberFormat="1" applyFont="1" applyBorder="1"/>
    <xf numFmtId="165" fontId="31" fillId="0" borderId="3" xfId="2" applyNumberFormat="1" applyFont="1" applyBorder="1" applyAlignment="1">
      <alignment horizontal="center"/>
    </xf>
    <xf numFmtId="165" fontId="49" fillId="0" borderId="36" xfId="0" applyNumberFormat="1" applyFont="1" applyBorder="1" applyAlignment="1">
      <alignment horizontal="center"/>
    </xf>
    <xf numFmtId="10" fontId="49" fillId="0" borderId="16" xfId="0" applyNumberFormat="1" applyFont="1" applyBorder="1" applyAlignment="1">
      <alignment horizontal="center"/>
    </xf>
    <xf numFmtId="0" fontId="52" fillId="0" borderId="0" xfId="0" applyFont="1" applyBorder="1"/>
    <xf numFmtId="0" fontId="31" fillId="0" borderId="0" xfId="0" applyFont="1" applyFill="1" applyBorder="1" applyAlignment="1">
      <alignment horizontal="center"/>
    </xf>
    <xf numFmtId="0" fontId="40" fillId="0" borderId="0" xfId="0" applyFont="1" applyAlignment="1">
      <alignment horizontal="center"/>
    </xf>
    <xf numFmtId="0" fontId="40" fillId="0" borderId="0" xfId="0" applyFont="1" applyFill="1" applyBorder="1" applyAlignment="1">
      <alignment horizontal="center"/>
    </xf>
    <xf numFmtId="165" fontId="28" fillId="30" borderId="4" xfId="7" applyNumberFormat="1" applyFont="1" applyFill="1" applyBorder="1"/>
    <xf numFmtId="165" fontId="28" fillId="30" borderId="5" xfId="7" applyNumberFormat="1" applyFont="1" applyFill="1" applyBorder="1"/>
    <xf numFmtId="165" fontId="28" fillId="30" borderId="6" xfId="7" applyNumberFormat="1" applyFont="1" applyFill="1" applyBorder="1"/>
    <xf numFmtId="165" fontId="28" fillId="30" borderId="2" xfId="7" applyNumberFormat="1" applyFont="1" applyFill="1" applyBorder="1"/>
    <xf numFmtId="165" fontId="28" fillId="30" borderId="0" xfId="7" applyNumberFormat="1" applyFont="1" applyFill="1" applyBorder="1"/>
    <xf numFmtId="165" fontId="28" fillId="30" borderId="12" xfId="7" applyNumberFormat="1" applyFont="1" applyFill="1" applyBorder="1"/>
    <xf numFmtId="165" fontId="28" fillId="30" borderId="7" xfId="7" applyNumberFormat="1" applyFont="1" applyFill="1" applyBorder="1"/>
    <xf numFmtId="165" fontId="28" fillId="30" borderId="1" xfId="7" applyNumberFormat="1" applyFont="1" applyFill="1" applyBorder="1"/>
    <xf numFmtId="165" fontId="28" fillId="30" borderId="8" xfId="7" applyNumberFormat="1" applyFont="1" applyFill="1" applyBorder="1"/>
    <xf numFmtId="165" fontId="28" fillId="30" borderId="13" xfId="7" applyNumberFormat="1" applyFont="1" applyFill="1" applyBorder="1"/>
    <xf numFmtId="165" fontId="28" fillId="30" borderId="29" xfId="7" applyNumberFormat="1" applyFont="1" applyFill="1" applyBorder="1"/>
    <xf numFmtId="165" fontId="28" fillId="30" borderId="14" xfId="7" applyNumberFormat="1" applyFont="1" applyFill="1" applyBorder="1"/>
    <xf numFmtId="166" fontId="31" fillId="0" borderId="0" xfId="3" applyNumberFormat="1" applyFont="1" applyBorder="1" applyAlignment="1">
      <alignment horizontal="right"/>
    </xf>
    <xf numFmtId="165" fontId="28" fillId="0" borderId="0" xfId="2" applyNumberFormat="1" applyFont="1" applyBorder="1" applyAlignment="1">
      <alignment horizontal="right"/>
    </xf>
    <xf numFmtId="165" fontId="28" fillId="0" borderId="0" xfId="2" applyNumberFormat="1" applyFont="1" applyAlignment="1">
      <alignment horizontal="right"/>
    </xf>
    <xf numFmtId="165" fontId="28" fillId="0" borderId="0" xfId="2" applyNumberFormat="1" applyFont="1"/>
    <xf numFmtId="9" fontId="28" fillId="0" borderId="50" xfId="0" applyNumberFormat="1" applyFont="1" applyBorder="1" applyAlignment="1">
      <alignment horizontal="center"/>
    </xf>
    <xf numFmtId="9" fontId="28" fillId="0" borderId="16" xfId="0" applyNumberFormat="1" applyFont="1" applyBorder="1" applyAlignment="1">
      <alignment horizontal="center"/>
    </xf>
    <xf numFmtId="0" fontId="31" fillId="0" borderId="12" xfId="0" applyFont="1" applyFill="1" applyBorder="1" applyAlignment="1">
      <alignment horizontal="center"/>
    </xf>
    <xf numFmtId="0" fontId="40" fillId="0" borderId="0" xfId="0" applyFont="1" applyFill="1" applyAlignment="1"/>
    <xf numFmtId="9" fontId="28" fillId="0" borderId="12" xfId="2" applyFont="1" applyBorder="1" applyAlignment="1">
      <alignment horizontal="right"/>
    </xf>
    <xf numFmtId="9" fontId="28" fillId="0" borderId="12" xfId="2" applyFont="1" applyFill="1" applyBorder="1"/>
    <xf numFmtId="9" fontId="31" fillId="0" borderId="12" xfId="2" applyFont="1" applyBorder="1" applyAlignment="1">
      <alignment horizontal="right"/>
    </xf>
    <xf numFmtId="9" fontId="31" fillId="0" borderId="8" xfId="2" applyFont="1" applyBorder="1" applyAlignment="1">
      <alignment horizontal="right"/>
    </xf>
    <xf numFmtId="179" fontId="36" fillId="0" borderId="34" xfId="0" applyNumberFormat="1" applyFont="1" applyBorder="1"/>
    <xf numFmtId="179" fontId="36" fillId="0" borderId="30" xfId="0" applyNumberFormat="1" applyFont="1" applyBorder="1"/>
    <xf numFmtId="179" fontId="36" fillId="0" borderId="34" xfId="2" applyNumberFormat="1" applyFont="1" applyBorder="1"/>
    <xf numFmtId="179" fontId="36" fillId="0" borderId="30" xfId="2" applyNumberFormat="1" applyFont="1" applyBorder="1"/>
    <xf numFmtId="5" fontId="43" fillId="0" borderId="33" xfId="0" applyNumberFormat="1" applyFont="1" applyBorder="1"/>
    <xf numFmtId="5" fontId="36" fillId="0" borderId="0" xfId="2" applyNumberFormat="1" applyFont="1" applyBorder="1"/>
    <xf numFmtId="166" fontId="36" fillId="0" borderId="0" xfId="2" applyNumberFormat="1" applyFont="1" applyBorder="1"/>
    <xf numFmtId="0" fontId="59" fillId="0" borderId="0" xfId="0" applyFont="1" applyAlignment="1"/>
    <xf numFmtId="0" fontId="60" fillId="0" borderId="0" xfId="0" applyFont="1" applyAlignment="1"/>
    <xf numFmtId="0" fontId="44" fillId="0" borderId="0" xfId="0" applyFont="1"/>
    <xf numFmtId="0" fontId="43" fillId="0" borderId="0" xfId="0" applyFont="1" applyBorder="1" applyAlignment="1">
      <alignment horizontal="center"/>
    </xf>
    <xf numFmtId="0" fontId="36" fillId="0" borderId="0" xfId="0" applyFont="1" applyBorder="1" applyAlignment="1">
      <alignment horizontal="center" vertical="center"/>
    </xf>
    <xf numFmtId="0" fontId="44" fillId="0" borderId="0" xfId="0" applyFont="1" applyBorder="1" applyAlignment="1">
      <alignment wrapText="1"/>
    </xf>
    <xf numFmtId="0" fontId="44" fillId="0" borderId="0" xfId="0" applyFont="1" applyAlignment="1">
      <alignment wrapText="1"/>
    </xf>
    <xf numFmtId="178" fontId="44" fillId="0" borderId="0" xfId="0" applyNumberFormat="1" applyFont="1" applyBorder="1"/>
    <xf numFmtId="10" fontId="44" fillId="0" borderId="0" xfId="0" applyNumberFormat="1" applyFont="1" applyBorder="1"/>
    <xf numFmtId="9" fontId="44" fillId="0" borderId="0" xfId="0" applyNumberFormat="1" applyFont="1" applyBorder="1"/>
    <xf numFmtId="0" fontId="44" fillId="0" borderId="0" xfId="0" applyFont="1" applyBorder="1"/>
    <xf numFmtId="0" fontId="28" fillId="31" borderId="0" xfId="6" applyFont="1" applyFill="1" applyAlignment="1">
      <alignment horizontal="right"/>
    </xf>
    <xf numFmtId="3" fontId="28" fillId="31" borderId="0" xfId="6" applyNumberFormat="1" applyFont="1" applyFill="1"/>
    <xf numFmtId="169" fontId="31" fillId="0" borderId="0" xfId="8" applyNumberFormat="1" applyFont="1"/>
    <xf numFmtId="168" fontId="28" fillId="0" borderId="2" xfId="2" applyNumberFormat="1" applyFont="1" applyBorder="1"/>
    <xf numFmtId="0" fontId="31" fillId="0" borderId="13" xfId="0" applyFont="1" applyBorder="1" applyAlignment="1">
      <alignment horizontal="center"/>
    </xf>
    <xf numFmtId="0" fontId="31" fillId="0" borderId="29" xfId="0" applyFont="1" applyBorder="1" applyAlignment="1">
      <alignment horizontal="center"/>
    </xf>
    <xf numFmtId="0" fontId="31" fillId="0" borderId="2" xfId="0" applyFont="1" applyFill="1" applyBorder="1" applyAlignment="1">
      <alignment horizontal="center"/>
    </xf>
    <xf numFmtId="0" fontId="31" fillId="0" borderId="12" xfId="0" applyFont="1" applyFill="1" applyBorder="1" applyAlignment="1">
      <alignment horizontal="center"/>
    </xf>
    <xf numFmtId="0" fontId="52" fillId="0" borderId="0" xfId="0" applyFont="1" applyAlignment="1"/>
    <xf numFmtId="0" fontId="31" fillId="0" borderId="15" xfId="0" applyFont="1" applyBorder="1" applyAlignment="1">
      <alignment horizontal="center" vertical="center"/>
    </xf>
    <xf numFmtId="0" fontId="49" fillId="0" borderId="15" xfId="0" applyFont="1" applyBorder="1" applyAlignment="1">
      <alignment horizontal="center"/>
    </xf>
    <xf numFmtId="166" fontId="28" fillId="0" borderId="36" xfId="686" applyNumberFormat="1" applyFont="1" applyBorder="1"/>
    <xf numFmtId="10" fontId="28" fillId="0" borderId="2" xfId="1104" applyNumberFormat="1" applyFont="1" applyBorder="1"/>
    <xf numFmtId="166" fontId="28" fillId="0" borderId="2" xfId="686" applyNumberFormat="1" applyFont="1" applyBorder="1"/>
    <xf numFmtId="166" fontId="28" fillId="0" borderId="28" xfId="686" applyNumberFormat="1" applyFont="1" applyBorder="1"/>
    <xf numFmtId="166" fontId="28" fillId="0" borderId="26" xfId="686" applyNumberFormat="1" applyFont="1" applyBorder="1"/>
    <xf numFmtId="10" fontId="28" fillId="0" borderId="30" xfId="1104" applyNumberFormat="1" applyFont="1" applyBorder="1"/>
    <xf numFmtId="166" fontId="31" fillId="25" borderId="51" xfId="686" applyNumberFormat="1" applyFont="1" applyFill="1" applyBorder="1"/>
    <xf numFmtId="10" fontId="31" fillId="25" borderId="13" xfId="1104" applyNumberFormat="1" applyFont="1" applyFill="1" applyBorder="1"/>
    <xf numFmtId="166" fontId="31" fillId="25" borderId="13" xfId="686" applyNumberFormat="1" applyFont="1" applyFill="1" applyBorder="1"/>
    <xf numFmtId="166" fontId="31" fillId="25" borderId="18" xfId="686" applyNumberFormat="1" applyFont="1" applyFill="1" applyBorder="1"/>
    <xf numFmtId="166" fontId="31" fillId="25" borderId="17" xfId="686" applyNumberFormat="1" applyFont="1" applyFill="1" applyBorder="1"/>
    <xf numFmtId="10" fontId="31" fillId="25" borderId="71" xfId="1104" applyNumberFormat="1" applyFont="1" applyFill="1" applyBorder="1"/>
    <xf numFmtId="166" fontId="52" fillId="0" borderId="36" xfId="686" applyNumberFormat="1" applyFont="1" applyBorder="1"/>
    <xf numFmtId="10" fontId="52" fillId="0" borderId="2" xfId="1104" applyNumberFormat="1" applyFont="1" applyBorder="1"/>
    <xf numFmtId="166" fontId="52" fillId="0" borderId="2" xfId="686" applyNumberFormat="1" applyFont="1" applyBorder="1"/>
    <xf numFmtId="166" fontId="52" fillId="0" borderId="28" xfId="686" applyNumberFormat="1" applyFont="1" applyBorder="1"/>
    <xf numFmtId="166" fontId="52" fillId="0" borderId="26" xfId="686" applyNumberFormat="1" applyFont="1" applyBorder="1"/>
    <xf numFmtId="10" fontId="52" fillId="0" borderId="30" xfId="1104" applyNumberFormat="1" applyFont="1" applyBorder="1"/>
    <xf numFmtId="168" fontId="52" fillId="0" borderId="0" xfId="0" applyNumberFormat="1" applyFont="1"/>
    <xf numFmtId="166" fontId="28" fillId="0" borderId="36" xfId="686" applyNumberFormat="1" applyFont="1" applyFill="1" applyBorder="1"/>
    <xf numFmtId="166" fontId="52" fillId="0" borderId="0" xfId="0" applyNumberFormat="1" applyFont="1"/>
    <xf numFmtId="0" fontId="52" fillId="0" borderId="36" xfId="0" applyFont="1" applyBorder="1"/>
    <xf numFmtId="166" fontId="31" fillId="25" borderId="52" xfId="686" applyNumberFormat="1" applyFont="1" applyFill="1" applyBorder="1"/>
    <xf numFmtId="10" fontId="31" fillId="25" borderId="48" xfId="1104" applyNumberFormat="1" applyFont="1" applyFill="1" applyBorder="1"/>
    <xf numFmtId="166" fontId="31" fillId="25" borderId="48" xfId="686" applyNumberFormat="1" applyFont="1" applyFill="1" applyBorder="1"/>
    <xf numFmtId="166" fontId="31" fillId="25" borderId="23" xfId="686" applyNumberFormat="1" applyFont="1" applyFill="1" applyBorder="1"/>
    <xf numFmtId="166" fontId="31" fillId="25" borderId="22" xfId="686" applyNumberFormat="1" applyFont="1" applyFill="1" applyBorder="1"/>
    <xf numFmtId="10" fontId="31" fillId="25" borderId="72" xfId="1104" applyNumberFormat="1" applyFont="1" applyFill="1" applyBorder="1"/>
    <xf numFmtId="10" fontId="52" fillId="0" borderId="0" xfId="2" applyNumberFormat="1" applyFont="1"/>
    <xf numFmtId="176" fontId="52" fillId="0" borderId="0" xfId="2" applyNumberFormat="1" applyFont="1" applyBorder="1"/>
    <xf numFmtId="9" fontId="31" fillId="0" borderId="0" xfId="2" applyFont="1" applyBorder="1" applyAlignment="1">
      <alignment horizontal="center"/>
    </xf>
    <xf numFmtId="0" fontId="52" fillId="0" borderId="0" xfId="0" applyNumberFormat="1" applyFont="1"/>
    <xf numFmtId="179" fontId="28" fillId="0" borderId="0" xfId="1185" applyNumberFormat="1" applyFont="1" applyBorder="1"/>
    <xf numFmtId="179" fontId="52" fillId="0" borderId="0" xfId="0" applyNumberFormat="1" applyFont="1" applyBorder="1"/>
    <xf numFmtId="0" fontId="50" fillId="24" borderId="0" xfId="0" applyFont="1" applyFill="1" applyAlignment="1">
      <alignment horizontal="center"/>
    </xf>
    <xf numFmtId="0" fontId="29" fillId="30" borderId="13" xfId="6" applyFont="1" applyFill="1" applyBorder="1" applyAlignment="1">
      <alignment horizontal="center"/>
    </xf>
    <xf numFmtId="0" fontId="29" fillId="30" borderId="29" xfId="6" applyFont="1" applyFill="1" applyBorder="1" applyAlignment="1">
      <alignment horizontal="center"/>
    </xf>
    <xf numFmtId="0" fontId="29" fillId="30" borderId="14" xfId="6" applyFont="1" applyFill="1" applyBorder="1" applyAlignment="1">
      <alignment horizontal="center"/>
    </xf>
    <xf numFmtId="0" fontId="31" fillId="0" borderId="13" xfId="0" applyFont="1" applyBorder="1" applyAlignment="1">
      <alignment horizontal="center"/>
    </xf>
    <xf numFmtId="0" fontId="31" fillId="0" borderId="29" xfId="0" applyFont="1" applyBorder="1" applyAlignment="1">
      <alignment horizontal="center"/>
    </xf>
    <xf numFmtId="0" fontId="31" fillId="0" borderId="14" xfId="0" applyFont="1" applyBorder="1" applyAlignment="1">
      <alignment horizontal="center"/>
    </xf>
    <xf numFmtId="0" fontId="29" fillId="30" borderId="65" xfId="0" applyFont="1" applyFill="1" applyBorder="1" applyAlignment="1">
      <alignment horizontal="center"/>
    </xf>
    <xf numFmtId="0" fontId="29" fillId="30" borderId="73" xfId="0" applyFont="1" applyFill="1" applyBorder="1" applyAlignment="1">
      <alignment horizontal="center"/>
    </xf>
    <xf numFmtId="0" fontId="29" fillId="30" borderId="66" xfId="0" applyFont="1" applyFill="1" applyBorder="1" applyAlignment="1">
      <alignment horizontal="center"/>
    </xf>
    <xf numFmtId="0" fontId="28" fillId="0" borderId="15" xfId="0" applyFont="1" applyBorder="1" applyAlignment="1">
      <alignment horizontal="center"/>
    </xf>
    <xf numFmtId="0" fontId="28" fillId="0" borderId="36" xfId="0" applyFont="1" applyBorder="1" applyAlignment="1">
      <alignment horizontal="center"/>
    </xf>
    <xf numFmtId="0" fontId="28" fillId="0" borderId="50" xfId="0" applyFont="1" applyBorder="1" applyAlignment="1">
      <alignment horizontal="center"/>
    </xf>
    <xf numFmtId="0" fontId="31" fillId="0" borderId="24" xfId="0" applyFont="1" applyBorder="1" applyAlignment="1">
      <alignment horizontal="center" vertical="center"/>
    </xf>
    <xf numFmtId="0" fontId="31" fillId="0" borderId="47" xfId="0" applyFont="1" applyBorder="1" applyAlignment="1">
      <alignment horizontal="center" vertical="center"/>
    </xf>
    <xf numFmtId="0" fontId="31" fillId="0" borderId="25" xfId="0" applyFont="1" applyBorder="1" applyAlignment="1">
      <alignment horizontal="center" vertical="center"/>
    </xf>
    <xf numFmtId="0" fontId="31" fillId="0" borderId="68" xfId="0" applyFont="1" applyFill="1" applyBorder="1" applyAlignment="1">
      <alignment horizontal="center"/>
    </xf>
    <xf numFmtId="0" fontId="31" fillId="0" borderId="67" xfId="0" applyFont="1" applyFill="1" applyBorder="1" applyAlignment="1">
      <alignment horizontal="center"/>
    </xf>
    <xf numFmtId="0" fontId="31" fillId="0" borderId="36" xfId="0" applyFont="1" applyFill="1" applyBorder="1" applyAlignment="1">
      <alignment horizontal="center" wrapText="1"/>
    </xf>
    <xf numFmtId="0" fontId="31" fillId="0" borderId="50" xfId="0" applyFont="1" applyFill="1" applyBorder="1" applyAlignment="1">
      <alignment horizontal="center" wrapText="1"/>
    </xf>
    <xf numFmtId="0" fontId="31" fillId="0" borderId="36" xfId="0" applyFont="1" applyBorder="1" applyAlignment="1">
      <alignment horizontal="center" wrapText="1"/>
    </xf>
    <xf numFmtId="0" fontId="31" fillId="0" borderId="50" xfId="0" applyFont="1" applyBorder="1" applyAlignment="1">
      <alignment horizontal="center" wrapText="1"/>
    </xf>
    <xf numFmtId="0" fontId="31" fillId="0" borderId="2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4" xfId="0" applyFont="1" applyFill="1" applyBorder="1" applyAlignment="1">
      <alignment horizontal="center" wrapText="1"/>
    </xf>
    <xf numFmtId="0" fontId="31" fillId="0" borderId="7" xfId="0" applyFont="1" applyFill="1" applyBorder="1" applyAlignment="1">
      <alignment horizontal="center" wrapText="1"/>
    </xf>
    <xf numFmtId="0" fontId="31" fillId="0" borderId="9" xfId="0" applyFont="1" applyFill="1" applyBorder="1" applyAlignment="1">
      <alignment horizontal="center" wrapText="1"/>
    </xf>
    <xf numFmtId="0" fontId="31" fillId="0" borderId="11" xfId="0" applyFont="1" applyFill="1" applyBorder="1" applyAlignment="1">
      <alignment horizontal="center" wrapText="1"/>
    </xf>
    <xf numFmtId="0" fontId="31" fillId="0" borderId="34" xfId="0" applyFont="1" applyFill="1" applyBorder="1" applyAlignment="1">
      <alignment horizontal="center" wrapText="1"/>
    </xf>
    <xf numFmtId="0" fontId="31" fillId="0" borderId="33" xfId="0" applyFont="1" applyFill="1" applyBorder="1" applyAlignment="1">
      <alignment horizontal="center" wrapText="1"/>
    </xf>
    <xf numFmtId="0" fontId="31" fillId="0" borderId="27"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45" fillId="25" borderId="19" xfId="0" applyFont="1" applyFill="1" applyBorder="1" applyAlignment="1">
      <alignment horizontal="center"/>
    </xf>
    <xf numFmtId="0" fontId="45" fillId="25" borderId="0" xfId="0" applyFont="1" applyFill="1" applyBorder="1" applyAlignment="1">
      <alignment horizont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12" xfId="0" applyFont="1" applyFill="1" applyBorder="1" applyAlignment="1">
      <alignment horizontal="center"/>
    </xf>
    <xf numFmtId="0" fontId="31" fillId="0" borderId="63" xfId="0" applyFont="1" applyBorder="1" applyAlignment="1">
      <alignment horizontal="center" wrapText="1"/>
    </xf>
    <xf numFmtId="0" fontId="31" fillId="0" borderId="58" xfId="0" applyFont="1" applyBorder="1" applyAlignment="1">
      <alignment horizontal="center" wrapText="1"/>
    </xf>
    <xf numFmtId="0" fontId="31" fillId="0" borderId="54" xfId="0" applyFont="1" applyBorder="1" applyAlignment="1">
      <alignment horizontal="center" wrapText="1"/>
    </xf>
    <xf numFmtId="0" fontId="31" fillId="0" borderId="55" xfId="0" applyFont="1" applyBorder="1" applyAlignment="1">
      <alignment horizontal="center" wrapText="1"/>
    </xf>
    <xf numFmtId="0" fontId="39" fillId="0" borderId="13" xfId="0" applyFont="1" applyFill="1" applyBorder="1" applyAlignment="1">
      <alignment horizontal="center"/>
    </xf>
    <xf numFmtId="0" fontId="39" fillId="0" borderId="29" xfId="0" applyFont="1" applyFill="1" applyBorder="1" applyAlignment="1">
      <alignment horizontal="center"/>
    </xf>
    <xf numFmtId="0" fontId="39" fillId="0" borderId="14" xfId="0" applyFont="1" applyFill="1" applyBorder="1" applyAlignment="1">
      <alignment horizontal="center"/>
    </xf>
    <xf numFmtId="0" fontId="31" fillId="0" borderId="13" xfId="0" applyFont="1" applyFill="1" applyBorder="1" applyAlignment="1">
      <alignment horizontal="center"/>
    </xf>
    <xf numFmtId="0" fontId="31" fillId="0" borderId="29" xfId="0" applyFont="1" applyFill="1" applyBorder="1" applyAlignment="1">
      <alignment horizontal="center"/>
    </xf>
    <xf numFmtId="0" fontId="31" fillId="0" borderId="14" xfId="0" applyFont="1" applyFill="1" applyBorder="1" applyAlignment="1">
      <alignment horizontal="center"/>
    </xf>
    <xf numFmtId="0" fontId="28" fillId="0" borderId="10" xfId="0" applyFont="1" applyFill="1" applyBorder="1" applyAlignment="1">
      <alignment horizontal="center" vertical="center" textRotation="90" wrapText="1"/>
    </xf>
    <xf numFmtId="0" fontId="28" fillId="0" borderId="11" xfId="0" applyFont="1" applyFill="1" applyBorder="1" applyAlignment="1">
      <alignment horizontal="center" vertical="center" textRotation="90" wrapText="1"/>
    </xf>
    <xf numFmtId="0" fontId="28" fillId="0" borderId="9" xfId="0" applyFont="1" applyFill="1" applyBorder="1" applyAlignment="1">
      <alignment horizontal="center" vertical="center" textRotation="90" wrapText="1"/>
    </xf>
    <xf numFmtId="0" fontId="28" fillId="0" borderId="9" xfId="0" applyFont="1" applyFill="1" applyBorder="1" applyAlignment="1">
      <alignment horizontal="center" vertical="center" textRotation="90"/>
    </xf>
    <xf numFmtId="0" fontId="28" fillId="0" borderId="10" xfId="0" applyFont="1" applyFill="1" applyBorder="1" applyAlignment="1">
      <alignment horizontal="center" vertical="center" textRotation="90"/>
    </xf>
    <xf numFmtId="0" fontId="28" fillId="0" borderId="11" xfId="0" applyFont="1" applyFill="1" applyBorder="1" applyAlignment="1">
      <alignment horizontal="center" vertical="center" textRotation="90"/>
    </xf>
    <xf numFmtId="0" fontId="40" fillId="0" borderId="0" xfId="0" applyFont="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40" fillId="0" borderId="6" xfId="0" applyFont="1" applyBorder="1" applyAlignment="1">
      <alignment horizontal="center"/>
    </xf>
    <xf numFmtId="0" fontId="28" fillId="0" borderId="9" xfId="0" applyFont="1" applyBorder="1" applyAlignment="1">
      <alignment horizontal="center" vertical="center" textRotation="90" wrapText="1"/>
    </xf>
    <xf numFmtId="0" fontId="28" fillId="0" borderId="10" xfId="0" applyFont="1" applyBorder="1" applyAlignment="1">
      <alignment horizontal="center" vertical="center" textRotation="90" wrapText="1"/>
    </xf>
    <xf numFmtId="0" fontId="28" fillId="0" borderId="11" xfId="0" applyFont="1" applyBorder="1" applyAlignment="1">
      <alignment horizontal="center" vertical="center" textRotation="90" wrapText="1"/>
    </xf>
    <xf numFmtId="0" fontId="28" fillId="0" borderId="9" xfId="0" applyFont="1" applyBorder="1" applyAlignment="1">
      <alignment horizontal="center" vertical="center" textRotation="90"/>
    </xf>
    <xf numFmtId="0" fontId="28" fillId="0" borderId="10" xfId="0" applyFont="1" applyBorder="1" applyAlignment="1">
      <alignment horizontal="center" vertical="center" textRotation="90"/>
    </xf>
    <xf numFmtId="0" fontId="28" fillId="0" borderId="11" xfId="0" applyFont="1" applyBorder="1" applyAlignment="1">
      <alignment horizontal="center" vertical="center" textRotation="90"/>
    </xf>
    <xf numFmtId="0" fontId="40" fillId="0" borderId="54" xfId="0" applyFont="1" applyBorder="1" applyAlignment="1">
      <alignment horizontal="center" wrapText="1"/>
    </xf>
    <xf numFmtId="0" fontId="40" fillId="0" borderId="55" xfId="0" applyFont="1" applyBorder="1" applyAlignment="1">
      <alignment horizontal="center" wrapText="1"/>
    </xf>
    <xf numFmtId="0" fontId="29" fillId="29" borderId="13" xfId="6" applyFont="1" applyFill="1" applyBorder="1" applyAlignment="1">
      <alignment horizontal="center"/>
    </xf>
    <xf numFmtId="0" fontId="29" fillId="29" borderId="29" xfId="6" applyFont="1" applyFill="1" applyBorder="1" applyAlignment="1">
      <alignment horizontal="center"/>
    </xf>
    <xf numFmtId="0" fontId="29" fillId="29" borderId="14" xfId="6" applyFont="1" applyFill="1" applyBorder="1" applyAlignment="1">
      <alignment horizontal="center"/>
    </xf>
    <xf numFmtId="0" fontId="37" fillId="29" borderId="65" xfId="0" applyFont="1" applyFill="1" applyBorder="1" applyAlignment="1">
      <alignment horizontal="center"/>
    </xf>
    <xf numFmtId="0" fontId="37" fillId="29" borderId="73" xfId="0" applyFont="1" applyFill="1" applyBorder="1" applyAlignment="1">
      <alignment horizontal="center"/>
    </xf>
    <xf numFmtId="0" fontId="37" fillId="29" borderId="66" xfId="0" applyFont="1" applyFill="1" applyBorder="1" applyAlignment="1">
      <alignment horizontal="center"/>
    </xf>
    <xf numFmtId="0" fontId="40" fillId="0" borderId="24" xfId="0" applyFont="1" applyBorder="1" applyAlignment="1">
      <alignment horizontal="center" vertical="center"/>
    </xf>
    <xf numFmtId="0" fontId="40" fillId="0" borderId="47" xfId="0" applyFont="1" applyBorder="1" applyAlignment="1">
      <alignment horizontal="center" vertical="center"/>
    </xf>
    <xf numFmtId="0" fontId="40" fillId="0" borderId="25" xfId="0" applyFont="1" applyBorder="1" applyAlignment="1">
      <alignment horizontal="center" vertical="center"/>
    </xf>
    <xf numFmtId="0" fontId="42" fillId="0" borderId="15" xfId="0" applyFont="1" applyBorder="1" applyAlignment="1">
      <alignment horizontal="center"/>
    </xf>
    <xf numFmtId="0" fontId="42" fillId="0" borderId="36" xfId="0" applyFont="1" applyBorder="1" applyAlignment="1">
      <alignment horizontal="center"/>
    </xf>
    <xf numFmtId="0" fontId="42" fillId="0" borderId="50" xfId="0" applyFont="1" applyBorder="1" applyAlignment="1">
      <alignment horizontal="center"/>
    </xf>
    <xf numFmtId="0" fontId="37" fillId="30" borderId="13" xfId="0" applyFont="1" applyFill="1" applyBorder="1" applyAlignment="1">
      <alignment horizontal="center"/>
    </xf>
    <xf numFmtId="0" fontId="37" fillId="30" borderId="29" xfId="0" applyFont="1" applyFill="1" applyBorder="1" applyAlignment="1">
      <alignment horizontal="center"/>
    </xf>
    <xf numFmtId="0" fontId="37" fillId="30" borderId="14" xfId="0" applyFont="1" applyFill="1" applyBorder="1" applyAlignment="1">
      <alignment horizontal="center"/>
    </xf>
    <xf numFmtId="0" fontId="48" fillId="0" borderId="0" xfId="0" applyFont="1" applyAlignment="1">
      <alignment horizontal="center" vertical="center" wrapText="1"/>
    </xf>
    <xf numFmtId="0" fontId="48" fillId="0" borderId="1" xfId="0" applyFont="1" applyBorder="1" applyAlignment="1">
      <alignment horizontal="center" vertical="center" wrapText="1"/>
    </xf>
    <xf numFmtId="0" fontId="48" fillId="0" borderId="0" xfId="0" applyFont="1" applyAlignment="1">
      <alignment horizontal="center" vertical="center"/>
    </xf>
    <xf numFmtId="0" fontId="48" fillId="0" borderId="1" xfId="0" applyFont="1" applyBorder="1" applyAlignment="1">
      <alignment horizontal="center" vertical="center"/>
    </xf>
    <xf numFmtId="0" fontId="48" fillId="0" borderId="0" xfId="0" applyFont="1" applyFill="1" applyAlignment="1">
      <alignment horizontal="center" vertical="center" wrapText="1"/>
    </xf>
    <xf numFmtId="0" fontId="48" fillId="0" borderId="1" xfId="0" applyFont="1" applyFill="1" applyBorder="1" applyAlignment="1">
      <alignment horizontal="center" vertical="center" wrapText="1"/>
    </xf>
    <xf numFmtId="0" fontId="38" fillId="0" borderId="0" xfId="0" applyFont="1" applyBorder="1" applyAlignment="1">
      <alignment horizontal="center"/>
    </xf>
    <xf numFmtId="0" fontId="31" fillId="0" borderId="9" xfId="0" applyFont="1" applyBorder="1" applyAlignment="1">
      <alignment horizontal="left"/>
    </xf>
    <xf numFmtId="0" fontId="31" fillId="0" borderId="11" xfId="0" applyFont="1" applyBorder="1" applyAlignment="1">
      <alignment horizontal="left"/>
    </xf>
    <xf numFmtId="9" fontId="40" fillId="0" borderId="68" xfId="0" applyNumberFormat="1" applyFont="1" applyBorder="1" applyAlignment="1">
      <alignment horizontal="center"/>
    </xf>
    <xf numFmtId="9" fontId="40" fillId="0" borderId="67" xfId="0" applyNumberFormat="1" applyFont="1" applyBorder="1" applyAlignment="1">
      <alignment horizontal="center"/>
    </xf>
  </cellXfs>
  <cellStyles count="1186">
    <cellStyle name="20% - Accent1 2" xfId="10" xr:uid="{00000000-0005-0000-0000-000000000000}"/>
    <cellStyle name="20% - Accent1 2 2" xfId="11" xr:uid="{00000000-0005-0000-0000-000001000000}"/>
    <cellStyle name="20% - Accent1 2 3" xfId="12" xr:uid="{00000000-0005-0000-0000-000002000000}"/>
    <cellStyle name="20% - Accent1 2 4" xfId="13" xr:uid="{00000000-0005-0000-0000-000003000000}"/>
    <cellStyle name="20% - Accent1 3" xfId="14" xr:uid="{00000000-0005-0000-0000-000004000000}"/>
    <cellStyle name="20% - Accent1 3 2" xfId="15" xr:uid="{00000000-0005-0000-0000-000005000000}"/>
    <cellStyle name="20% - Accent1 3 3" xfId="16" xr:uid="{00000000-0005-0000-0000-000006000000}"/>
    <cellStyle name="20% - Accent1 3 4" xfId="17" xr:uid="{00000000-0005-0000-0000-000007000000}"/>
    <cellStyle name="20% - Accent1 4" xfId="18" xr:uid="{00000000-0005-0000-0000-000008000000}"/>
    <cellStyle name="20% - Accent1 4 2" xfId="19" xr:uid="{00000000-0005-0000-0000-000009000000}"/>
    <cellStyle name="20% - Accent1 4 3" xfId="20" xr:uid="{00000000-0005-0000-0000-00000A000000}"/>
    <cellStyle name="20% - Accent1 4 4" xfId="21" xr:uid="{00000000-0005-0000-0000-00000B000000}"/>
    <cellStyle name="20% - Accent1 5" xfId="22" xr:uid="{00000000-0005-0000-0000-00000C000000}"/>
    <cellStyle name="20% - Accent1 5 2" xfId="23" xr:uid="{00000000-0005-0000-0000-00000D000000}"/>
    <cellStyle name="20% - Accent1 5 3" xfId="24" xr:uid="{00000000-0005-0000-0000-00000E000000}"/>
    <cellStyle name="20% - Accent1 5 4" xfId="25" xr:uid="{00000000-0005-0000-0000-00000F000000}"/>
    <cellStyle name="20% - Accent1 6" xfId="26" xr:uid="{00000000-0005-0000-0000-000010000000}"/>
    <cellStyle name="20% - Accent1 6 2" xfId="27" xr:uid="{00000000-0005-0000-0000-000011000000}"/>
    <cellStyle name="20% - Accent1 6 3" xfId="28" xr:uid="{00000000-0005-0000-0000-000012000000}"/>
    <cellStyle name="20% - Accent1 6 4" xfId="29" xr:uid="{00000000-0005-0000-0000-000013000000}"/>
    <cellStyle name="20% - Accent1 7" xfId="30" xr:uid="{00000000-0005-0000-0000-000014000000}"/>
    <cellStyle name="20% - Accent1 7 2" xfId="31" xr:uid="{00000000-0005-0000-0000-000015000000}"/>
    <cellStyle name="20% - Accent1 7 3" xfId="32" xr:uid="{00000000-0005-0000-0000-000016000000}"/>
    <cellStyle name="20% - Accent1 7 4" xfId="33" xr:uid="{00000000-0005-0000-0000-000017000000}"/>
    <cellStyle name="20% - Accent1 8" xfId="34" xr:uid="{00000000-0005-0000-0000-000018000000}"/>
    <cellStyle name="20% - Accent2 2" xfId="35" xr:uid="{00000000-0005-0000-0000-000019000000}"/>
    <cellStyle name="20% - Accent2 2 2" xfId="36" xr:uid="{00000000-0005-0000-0000-00001A000000}"/>
    <cellStyle name="20% - Accent2 2 3" xfId="37" xr:uid="{00000000-0005-0000-0000-00001B000000}"/>
    <cellStyle name="20% - Accent2 2 4" xfId="38" xr:uid="{00000000-0005-0000-0000-00001C000000}"/>
    <cellStyle name="20% - Accent2 3" xfId="39" xr:uid="{00000000-0005-0000-0000-00001D000000}"/>
    <cellStyle name="20% - Accent2 3 2" xfId="40" xr:uid="{00000000-0005-0000-0000-00001E000000}"/>
    <cellStyle name="20% - Accent2 3 3" xfId="41" xr:uid="{00000000-0005-0000-0000-00001F000000}"/>
    <cellStyle name="20% - Accent2 3 4" xfId="42" xr:uid="{00000000-0005-0000-0000-000020000000}"/>
    <cellStyle name="20% - Accent2 4" xfId="43" xr:uid="{00000000-0005-0000-0000-000021000000}"/>
    <cellStyle name="20% - Accent2 4 2" xfId="44" xr:uid="{00000000-0005-0000-0000-000022000000}"/>
    <cellStyle name="20% - Accent2 4 3" xfId="45" xr:uid="{00000000-0005-0000-0000-000023000000}"/>
    <cellStyle name="20% - Accent2 4 4" xfId="46" xr:uid="{00000000-0005-0000-0000-000024000000}"/>
    <cellStyle name="20% - Accent2 5" xfId="47" xr:uid="{00000000-0005-0000-0000-000025000000}"/>
    <cellStyle name="20% - Accent2 5 2" xfId="48" xr:uid="{00000000-0005-0000-0000-000026000000}"/>
    <cellStyle name="20% - Accent2 5 3" xfId="49" xr:uid="{00000000-0005-0000-0000-000027000000}"/>
    <cellStyle name="20% - Accent2 5 4" xfId="50" xr:uid="{00000000-0005-0000-0000-000028000000}"/>
    <cellStyle name="20% - Accent2 6" xfId="51" xr:uid="{00000000-0005-0000-0000-000029000000}"/>
    <cellStyle name="20% - Accent2 6 2" xfId="52" xr:uid="{00000000-0005-0000-0000-00002A000000}"/>
    <cellStyle name="20% - Accent2 6 3" xfId="53" xr:uid="{00000000-0005-0000-0000-00002B000000}"/>
    <cellStyle name="20% - Accent2 6 4" xfId="54" xr:uid="{00000000-0005-0000-0000-00002C000000}"/>
    <cellStyle name="20% - Accent2 7" xfId="55" xr:uid="{00000000-0005-0000-0000-00002D000000}"/>
    <cellStyle name="20% - Accent2 7 2" xfId="56" xr:uid="{00000000-0005-0000-0000-00002E000000}"/>
    <cellStyle name="20% - Accent2 7 3" xfId="57" xr:uid="{00000000-0005-0000-0000-00002F000000}"/>
    <cellStyle name="20% - Accent2 7 4" xfId="58" xr:uid="{00000000-0005-0000-0000-000030000000}"/>
    <cellStyle name="20% - Accent2 8" xfId="59" xr:uid="{00000000-0005-0000-0000-000031000000}"/>
    <cellStyle name="20% - Accent3 2" xfId="60" xr:uid="{00000000-0005-0000-0000-000032000000}"/>
    <cellStyle name="20% - Accent3 2 2" xfId="61" xr:uid="{00000000-0005-0000-0000-000033000000}"/>
    <cellStyle name="20% - Accent3 2 3" xfId="62" xr:uid="{00000000-0005-0000-0000-000034000000}"/>
    <cellStyle name="20% - Accent3 2 4" xfId="63" xr:uid="{00000000-0005-0000-0000-000035000000}"/>
    <cellStyle name="20% - Accent3 3" xfId="64" xr:uid="{00000000-0005-0000-0000-000036000000}"/>
    <cellStyle name="20% - Accent3 3 2" xfId="65" xr:uid="{00000000-0005-0000-0000-000037000000}"/>
    <cellStyle name="20% - Accent3 3 3" xfId="66" xr:uid="{00000000-0005-0000-0000-000038000000}"/>
    <cellStyle name="20% - Accent3 3 4" xfId="67" xr:uid="{00000000-0005-0000-0000-000039000000}"/>
    <cellStyle name="20% - Accent3 4" xfId="68" xr:uid="{00000000-0005-0000-0000-00003A000000}"/>
    <cellStyle name="20% - Accent3 4 2" xfId="69" xr:uid="{00000000-0005-0000-0000-00003B000000}"/>
    <cellStyle name="20% - Accent3 4 3" xfId="70" xr:uid="{00000000-0005-0000-0000-00003C000000}"/>
    <cellStyle name="20% - Accent3 4 4" xfId="71" xr:uid="{00000000-0005-0000-0000-00003D000000}"/>
    <cellStyle name="20% - Accent3 5" xfId="72" xr:uid="{00000000-0005-0000-0000-00003E000000}"/>
    <cellStyle name="20% - Accent3 5 2" xfId="73" xr:uid="{00000000-0005-0000-0000-00003F000000}"/>
    <cellStyle name="20% - Accent3 5 3" xfId="74" xr:uid="{00000000-0005-0000-0000-000040000000}"/>
    <cellStyle name="20% - Accent3 5 4" xfId="75" xr:uid="{00000000-0005-0000-0000-000041000000}"/>
    <cellStyle name="20% - Accent3 6" xfId="76" xr:uid="{00000000-0005-0000-0000-000042000000}"/>
    <cellStyle name="20% - Accent3 6 2" xfId="77" xr:uid="{00000000-0005-0000-0000-000043000000}"/>
    <cellStyle name="20% - Accent3 6 3" xfId="78" xr:uid="{00000000-0005-0000-0000-000044000000}"/>
    <cellStyle name="20% - Accent3 6 4" xfId="79" xr:uid="{00000000-0005-0000-0000-000045000000}"/>
    <cellStyle name="20% - Accent3 7" xfId="80" xr:uid="{00000000-0005-0000-0000-000046000000}"/>
    <cellStyle name="20% - Accent3 7 2" xfId="81" xr:uid="{00000000-0005-0000-0000-000047000000}"/>
    <cellStyle name="20% - Accent3 7 3" xfId="82" xr:uid="{00000000-0005-0000-0000-000048000000}"/>
    <cellStyle name="20% - Accent3 7 4" xfId="83" xr:uid="{00000000-0005-0000-0000-000049000000}"/>
    <cellStyle name="20% - Accent3 8" xfId="84" xr:uid="{00000000-0005-0000-0000-00004A000000}"/>
    <cellStyle name="20% - Accent4 2" xfId="85" xr:uid="{00000000-0005-0000-0000-00004B000000}"/>
    <cellStyle name="20% - Accent4 2 2" xfId="86" xr:uid="{00000000-0005-0000-0000-00004C000000}"/>
    <cellStyle name="20% - Accent4 2 3" xfId="87" xr:uid="{00000000-0005-0000-0000-00004D000000}"/>
    <cellStyle name="20% - Accent4 2 4" xfId="88" xr:uid="{00000000-0005-0000-0000-00004E000000}"/>
    <cellStyle name="20% - Accent4 3" xfId="89" xr:uid="{00000000-0005-0000-0000-00004F000000}"/>
    <cellStyle name="20% - Accent4 3 2" xfId="90" xr:uid="{00000000-0005-0000-0000-000050000000}"/>
    <cellStyle name="20% - Accent4 3 3" xfId="91" xr:uid="{00000000-0005-0000-0000-000051000000}"/>
    <cellStyle name="20% - Accent4 3 4" xfId="92" xr:uid="{00000000-0005-0000-0000-000052000000}"/>
    <cellStyle name="20% - Accent4 4" xfId="93" xr:uid="{00000000-0005-0000-0000-000053000000}"/>
    <cellStyle name="20% - Accent4 4 2" xfId="94" xr:uid="{00000000-0005-0000-0000-000054000000}"/>
    <cellStyle name="20% - Accent4 4 3" xfId="95" xr:uid="{00000000-0005-0000-0000-000055000000}"/>
    <cellStyle name="20% - Accent4 4 4" xfId="96" xr:uid="{00000000-0005-0000-0000-000056000000}"/>
    <cellStyle name="20% - Accent4 5" xfId="97" xr:uid="{00000000-0005-0000-0000-000057000000}"/>
    <cellStyle name="20% - Accent4 5 2" xfId="98" xr:uid="{00000000-0005-0000-0000-000058000000}"/>
    <cellStyle name="20% - Accent4 5 3" xfId="99" xr:uid="{00000000-0005-0000-0000-000059000000}"/>
    <cellStyle name="20% - Accent4 5 4" xfId="100" xr:uid="{00000000-0005-0000-0000-00005A000000}"/>
    <cellStyle name="20% - Accent4 6" xfId="101" xr:uid="{00000000-0005-0000-0000-00005B000000}"/>
    <cellStyle name="20% - Accent4 6 2" xfId="102" xr:uid="{00000000-0005-0000-0000-00005C000000}"/>
    <cellStyle name="20% - Accent4 6 3" xfId="103" xr:uid="{00000000-0005-0000-0000-00005D000000}"/>
    <cellStyle name="20% - Accent4 6 4" xfId="104" xr:uid="{00000000-0005-0000-0000-00005E000000}"/>
    <cellStyle name="20% - Accent4 7" xfId="105" xr:uid="{00000000-0005-0000-0000-00005F000000}"/>
    <cellStyle name="20% - Accent4 7 2" xfId="106" xr:uid="{00000000-0005-0000-0000-000060000000}"/>
    <cellStyle name="20% - Accent4 7 3" xfId="107" xr:uid="{00000000-0005-0000-0000-000061000000}"/>
    <cellStyle name="20% - Accent4 7 4" xfId="108" xr:uid="{00000000-0005-0000-0000-000062000000}"/>
    <cellStyle name="20% - Accent4 8" xfId="109" xr:uid="{00000000-0005-0000-0000-000063000000}"/>
    <cellStyle name="20% - Accent5 2" xfId="110" xr:uid="{00000000-0005-0000-0000-000064000000}"/>
    <cellStyle name="20% - Accent5 2 2" xfId="111" xr:uid="{00000000-0005-0000-0000-000065000000}"/>
    <cellStyle name="20% - Accent5 2 3" xfId="112" xr:uid="{00000000-0005-0000-0000-000066000000}"/>
    <cellStyle name="20% - Accent5 2 4" xfId="113" xr:uid="{00000000-0005-0000-0000-000067000000}"/>
    <cellStyle name="20% - Accent5 3" xfId="114" xr:uid="{00000000-0005-0000-0000-000068000000}"/>
    <cellStyle name="20% - Accent5 3 2" xfId="115" xr:uid="{00000000-0005-0000-0000-000069000000}"/>
    <cellStyle name="20% - Accent5 3 3" xfId="116" xr:uid="{00000000-0005-0000-0000-00006A000000}"/>
    <cellStyle name="20% - Accent5 3 4" xfId="117" xr:uid="{00000000-0005-0000-0000-00006B000000}"/>
    <cellStyle name="20% - Accent5 4" xfId="118" xr:uid="{00000000-0005-0000-0000-00006C000000}"/>
    <cellStyle name="20% - Accent5 4 2" xfId="119" xr:uid="{00000000-0005-0000-0000-00006D000000}"/>
    <cellStyle name="20% - Accent5 4 3" xfId="120" xr:uid="{00000000-0005-0000-0000-00006E000000}"/>
    <cellStyle name="20% - Accent5 4 4" xfId="121" xr:uid="{00000000-0005-0000-0000-00006F000000}"/>
    <cellStyle name="20% - Accent5 5" xfId="122" xr:uid="{00000000-0005-0000-0000-000070000000}"/>
    <cellStyle name="20% - Accent5 5 2" xfId="123" xr:uid="{00000000-0005-0000-0000-000071000000}"/>
    <cellStyle name="20% - Accent5 5 3" xfId="124" xr:uid="{00000000-0005-0000-0000-000072000000}"/>
    <cellStyle name="20% - Accent5 5 4" xfId="125" xr:uid="{00000000-0005-0000-0000-000073000000}"/>
    <cellStyle name="20% - Accent5 6" xfId="126" xr:uid="{00000000-0005-0000-0000-000074000000}"/>
    <cellStyle name="20% - Accent5 6 2" xfId="127" xr:uid="{00000000-0005-0000-0000-000075000000}"/>
    <cellStyle name="20% - Accent5 6 3" xfId="128" xr:uid="{00000000-0005-0000-0000-000076000000}"/>
    <cellStyle name="20% - Accent5 6 4" xfId="129" xr:uid="{00000000-0005-0000-0000-000077000000}"/>
    <cellStyle name="20% - Accent5 7" xfId="130" xr:uid="{00000000-0005-0000-0000-000078000000}"/>
    <cellStyle name="20% - Accent5 7 2" xfId="131" xr:uid="{00000000-0005-0000-0000-000079000000}"/>
    <cellStyle name="20% - Accent5 7 3" xfId="132" xr:uid="{00000000-0005-0000-0000-00007A000000}"/>
    <cellStyle name="20% - Accent5 7 4" xfId="133" xr:uid="{00000000-0005-0000-0000-00007B000000}"/>
    <cellStyle name="20% - Accent5 8" xfId="134" xr:uid="{00000000-0005-0000-0000-00007C000000}"/>
    <cellStyle name="20% - Accent6 2" xfId="135" xr:uid="{00000000-0005-0000-0000-00007D000000}"/>
    <cellStyle name="20% - Accent6 2 2" xfId="136" xr:uid="{00000000-0005-0000-0000-00007E000000}"/>
    <cellStyle name="20% - Accent6 2 3" xfId="137" xr:uid="{00000000-0005-0000-0000-00007F000000}"/>
    <cellStyle name="20% - Accent6 2 4" xfId="138" xr:uid="{00000000-0005-0000-0000-000080000000}"/>
    <cellStyle name="20% - Accent6 3" xfId="139" xr:uid="{00000000-0005-0000-0000-000081000000}"/>
    <cellStyle name="20% - Accent6 3 2" xfId="140" xr:uid="{00000000-0005-0000-0000-000082000000}"/>
    <cellStyle name="20% - Accent6 3 3" xfId="141" xr:uid="{00000000-0005-0000-0000-000083000000}"/>
    <cellStyle name="20% - Accent6 3 4" xfId="142" xr:uid="{00000000-0005-0000-0000-000084000000}"/>
    <cellStyle name="20% - Accent6 4" xfId="143" xr:uid="{00000000-0005-0000-0000-000085000000}"/>
    <cellStyle name="20% - Accent6 4 2" xfId="144" xr:uid="{00000000-0005-0000-0000-000086000000}"/>
    <cellStyle name="20% - Accent6 4 3" xfId="145" xr:uid="{00000000-0005-0000-0000-000087000000}"/>
    <cellStyle name="20% - Accent6 4 4" xfId="146" xr:uid="{00000000-0005-0000-0000-000088000000}"/>
    <cellStyle name="20% - Accent6 5" xfId="147" xr:uid="{00000000-0005-0000-0000-000089000000}"/>
    <cellStyle name="20% - Accent6 5 2" xfId="148" xr:uid="{00000000-0005-0000-0000-00008A000000}"/>
    <cellStyle name="20% - Accent6 5 3" xfId="149" xr:uid="{00000000-0005-0000-0000-00008B000000}"/>
    <cellStyle name="20% - Accent6 5 4" xfId="150" xr:uid="{00000000-0005-0000-0000-00008C000000}"/>
    <cellStyle name="20% - Accent6 6" xfId="151" xr:uid="{00000000-0005-0000-0000-00008D000000}"/>
    <cellStyle name="20% - Accent6 6 2" xfId="152" xr:uid="{00000000-0005-0000-0000-00008E000000}"/>
    <cellStyle name="20% - Accent6 6 3" xfId="153" xr:uid="{00000000-0005-0000-0000-00008F000000}"/>
    <cellStyle name="20% - Accent6 6 4" xfId="154" xr:uid="{00000000-0005-0000-0000-000090000000}"/>
    <cellStyle name="20% - Accent6 7" xfId="155" xr:uid="{00000000-0005-0000-0000-000091000000}"/>
    <cellStyle name="20% - Accent6 7 2" xfId="156" xr:uid="{00000000-0005-0000-0000-000092000000}"/>
    <cellStyle name="20% - Accent6 7 3" xfId="157" xr:uid="{00000000-0005-0000-0000-000093000000}"/>
    <cellStyle name="20% - Accent6 7 4" xfId="158" xr:uid="{00000000-0005-0000-0000-000094000000}"/>
    <cellStyle name="20% - Accent6 8" xfId="159" xr:uid="{00000000-0005-0000-0000-000095000000}"/>
    <cellStyle name="40% - Accent1 2" xfId="160" xr:uid="{00000000-0005-0000-0000-000096000000}"/>
    <cellStyle name="40% - Accent1 2 2" xfId="161" xr:uid="{00000000-0005-0000-0000-000097000000}"/>
    <cellStyle name="40% - Accent1 2 3" xfId="162" xr:uid="{00000000-0005-0000-0000-000098000000}"/>
    <cellStyle name="40% - Accent1 2 4" xfId="163" xr:uid="{00000000-0005-0000-0000-000099000000}"/>
    <cellStyle name="40% - Accent1 3" xfId="164" xr:uid="{00000000-0005-0000-0000-00009A000000}"/>
    <cellStyle name="40% - Accent1 3 2" xfId="165" xr:uid="{00000000-0005-0000-0000-00009B000000}"/>
    <cellStyle name="40% - Accent1 3 3" xfId="166" xr:uid="{00000000-0005-0000-0000-00009C000000}"/>
    <cellStyle name="40% - Accent1 3 4" xfId="167" xr:uid="{00000000-0005-0000-0000-00009D000000}"/>
    <cellStyle name="40% - Accent1 4" xfId="168" xr:uid="{00000000-0005-0000-0000-00009E000000}"/>
    <cellStyle name="40% - Accent1 4 2" xfId="169" xr:uid="{00000000-0005-0000-0000-00009F000000}"/>
    <cellStyle name="40% - Accent1 4 3" xfId="170" xr:uid="{00000000-0005-0000-0000-0000A0000000}"/>
    <cellStyle name="40% - Accent1 4 4" xfId="171" xr:uid="{00000000-0005-0000-0000-0000A1000000}"/>
    <cellStyle name="40% - Accent1 5" xfId="172" xr:uid="{00000000-0005-0000-0000-0000A2000000}"/>
    <cellStyle name="40% - Accent1 5 2" xfId="173" xr:uid="{00000000-0005-0000-0000-0000A3000000}"/>
    <cellStyle name="40% - Accent1 5 3" xfId="174" xr:uid="{00000000-0005-0000-0000-0000A4000000}"/>
    <cellStyle name="40% - Accent1 5 4" xfId="175" xr:uid="{00000000-0005-0000-0000-0000A5000000}"/>
    <cellStyle name="40% - Accent1 6" xfId="176" xr:uid="{00000000-0005-0000-0000-0000A6000000}"/>
    <cellStyle name="40% - Accent1 6 2" xfId="177" xr:uid="{00000000-0005-0000-0000-0000A7000000}"/>
    <cellStyle name="40% - Accent1 6 3" xfId="178" xr:uid="{00000000-0005-0000-0000-0000A8000000}"/>
    <cellStyle name="40% - Accent1 6 4" xfId="179" xr:uid="{00000000-0005-0000-0000-0000A9000000}"/>
    <cellStyle name="40% - Accent1 7" xfId="180" xr:uid="{00000000-0005-0000-0000-0000AA000000}"/>
    <cellStyle name="40% - Accent1 7 2" xfId="181" xr:uid="{00000000-0005-0000-0000-0000AB000000}"/>
    <cellStyle name="40% - Accent1 7 3" xfId="182" xr:uid="{00000000-0005-0000-0000-0000AC000000}"/>
    <cellStyle name="40% - Accent1 7 4" xfId="183" xr:uid="{00000000-0005-0000-0000-0000AD000000}"/>
    <cellStyle name="40% - Accent1 8" xfId="184" xr:uid="{00000000-0005-0000-0000-0000AE000000}"/>
    <cellStyle name="40% - Accent2 2" xfId="185" xr:uid="{00000000-0005-0000-0000-0000AF000000}"/>
    <cellStyle name="40% - Accent2 2 2" xfId="186" xr:uid="{00000000-0005-0000-0000-0000B0000000}"/>
    <cellStyle name="40% - Accent2 2 3" xfId="187" xr:uid="{00000000-0005-0000-0000-0000B1000000}"/>
    <cellStyle name="40% - Accent2 2 4" xfId="188" xr:uid="{00000000-0005-0000-0000-0000B2000000}"/>
    <cellStyle name="40% - Accent2 3" xfId="189" xr:uid="{00000000-0005-0000-0000-0000B3000000}"/>
    <cellStyle name="40% - Accent2 3 2" xfId="190" xr:uid="{00000000-0005-0000-0000-0000B4000000}"/>
    <cellStyle name="40% - Accent2 3 3" xfId="191" xr:uid="{00000000-0005-0000-0000-0000B5000000}"/>
    <cellStyle name="40% - Accent2 3 4" xfId="192" xr:uid="{00000000-0005-0000-0000-0000B6000000}"/>
    <cellStyle name="40% - Accent2 4" xfId="193" xr:uid="{00000000-0005-0000-0000-0000B7000000}"/>
    <cellStyle name="40% - Accent2 4 2" xfId="194" xr:uid="{00000000-0005-0000-0000-0000B8000000}"/>
    <cellStyle name="40% - Accent2 4 3" xfId="195" xr:uid="{00000000-0005-0000-0000-0000B9000000}"/>
    <cellStyle name="40% - Accent2 4 4" xfId="196" xr:uid="{00000000-0005-0000-0000-0000BA000000}"/>
    <cellStyle name="40% - Accent2 5" xfId="197" xr:uid="{00000000-0005-0000-0000-0000BB000000}"/>
    <cellStyle name="40% - Accent2 5 2" xfId="198" xr:uid="{00000000-0005-0000-0000-0000BC000000}"/>
    <cellStyle name="40% - Accent2 5 3" xfId="199" xr:uid="{00000000-0005-0000-0000-0000BD000000}"/>
    <cellStyle name="40% - Accent2 5 4" xfId="200" xr:uid="{00000000-0005-0000-0000-0000BE000000}"/>
    <cellStyle name="40% - Accent2 6" xfId="201" xr:uid="{00000000-0005-0000-0000-0000BF000000}"/>
    <cellStyle name="40% - Accent2 6 2" xfId="202" xr:uid="{00000000-0005-0000-0000-0000C0000000}"/>
    <cellStyle name="40% - Accent2 6 3" xfId="203" xr:uid="{00000000-0005-0000-0000-0000C1000000}"/>
    <cellStyle name="40% - Accent2 6 4" xfId="204" xr:uid="{00000000-0005-0000-0000-0000C2000000}"/>
    <cellStyle name="40% - Accent2 7" xfId="205" xr:uid="{00000000-0005-0000-0000-0000C3000000}"/>
    <cellStyle name="40% - Accent2 7 2" xfId="206" xr:uid="{00000000-0005-0000-0000-0000C4000000}"/>
    <cellStyle name="40% - Accent2 7 3" xfId="207" xr:uid="{00000000-0005-0000-0000-0000C5000000}"/>
    <cellStyle name="40% - Accent2 7 4" xfId="208" xr:uid="{00000000-0005-0000-0000-0000C6000000}"/>
    <cellStyle name="40% - Accent2 8" xfId="209" xr:uid="{00000000-0005-0000-0000-0000C7000000}"/>
    <cellStyle name="40% - Accent3 2" xfId="210" xr:uid="{00000000-0005-0000-0000-0000C8000000}"/>
    <cellStyle name="40% - Accent3 2 2" xfId="211" xr:uid="{00000000-0005-0000-0000-0000C9000000}"/>
    <cellStyle name="40% - Accent3 2 3" xfId="212" xr:uid="{00000000-0005-0000-0000-0000CA000000}"/>
    <cellStyle name="40% - Accent3 2 4" xfId="213" xr:uid="{00000000-0005-0000-0000-0000CB000000}"/>
    <cellStyle name="40% - Accent3 3" xfId="214" xr:uid="{00000000-0005-0000-0000-0000CC000000}"/>
    <cellStyle name="40% - Accent3 3 2" xfId="215" xr:uid="{00000000-0005-0000-0000-0000CD000000}"/>
    <cellStyle name="40% - Accent3 3 3" xfId="216" xr:uid="{00000000-0005-0000-0000-0000CE000000}"/>
    <cellStyle name="40% - Accent3 3 4" xfId="217" xr:uid="{00000000-0005-0000-0000-0000CF000000}"/>
    <cellStyle name="40% - Accent3 4" xfId="218" xr:uid="{00000000-0005-0000-0000-0000D0000000}"/>
    <cellStyle name="40% - Accent3 4 2" xfId="219" xr:uid="{00000000-0005-0000-0000-0000D1000000}"/>
    <cellStyle name="40% - Accent3 4 3" xfId="220" xr:uid="{00000000-0005-0000-0000-0000D2000000}"/>
    <cellStyle name="40% - Accent3 4 4" xfId="221" xr:uid="{00000000-0005-0000-0000-0000D3000000}"/>
    <cellStyle name="40% - Accent3 5" xfId="222" xr:uid="{00000000-0005-0000-0000-0000D4000000}"/>
    <cellStyle name="40% - Accent3 5 2" xfId="223" xr:uid="{00000000-0005-0000-0000-0000D5000000}"/>
    <cellStyle name="40% - Accent3 5 3" xfId="224" xr:uid="{00000000-0005-0000-0000-0000D6000000}"/>
    <cellStyle name="40% - Accent3 5 4" xfId="225" xr:uid="{00000000-0005-0000-0000-0000D7000000}"/>
    <cellStyle name="40% - Accent3 6" xfId="226" xr:uid="{00000000-0005-0000-0000-0000D8000000}"/>
    <cellStyle name="40% - Accent3 6 2" xfId="227" xr:uid="{00000000-0005-0000-0000-0000D9000000}"/>
    <cellStyle name="40% - Accent3 6 3" xfId="228" xr:uid="{00000000-0005-0000-0000-0000DA000000}"/>
    <cellStyle name="40% - Accent3 6 4" xfId="229" xr:uid="{00000000-0005-0000-0000-0000DB000000}"/>
    <cellStyle name="40% - Accent3 7" xfId="230" xr:uid="{00000000-0005-0000-0000-0000DC000000}"/>
    <cellStyle name="40% - Accent3 7 2" xfId="231" xr:uid="{00000000-0005-0000-0000-0000DD000000}"/>
    <cellStyle name="40% - Accent3 7 3" xfId="232" xr:uid="{00000000-0005-0000-0000-0000DE000000}"/>
    <cellStyle name="40% - Accent3 7 4" xfId="233" xr:uid="{00000000-0005-0000-0000-0000DF000000}"/>
    <cellStyle name="40% - Accent3 8" xfId="234" xr:uid="{00000000-0005-0000-0000-0000E0000000}"/>
    <cellStyle name="40% - Accent4 2" xfId="235" xr:uid="{00000000-0005-0000-0000-0000E1000000}"/>
    <cellStyle name="40% - Accent4 2 2" xfId="236" xr:uid="{00000000-0005-0000-0000-0000E2000000}"/>
    <cellStyle name="40% - Accent4 2 3" xfId="237" xr:uid="{00000000-0005-0000-0000-0000E3000000}"/>
    <cellStyle name="40% - Accent4 2 4" xfId="238" xr:uid="{00000000-0005-0000-0000-0000E4000000}"/>
    <cellStyle name="40% - Accent4 3" xfId="239" xr:uid="{00000000-0005-0000-0000-0000E5000000}"/>
    <cellStyle name="40% - Accent4 3 2" xfId="240" xr:uid="{00000000-0005-0000-0000-0000E6000000}"/>
    <cellStyle name="40% - Accent4 3 3" xfId="241" xr:uid="{00000000-0005-0000-0000-0000E7000000}"/>
    <cellStyle name="40% - Accent4 3 4" xfId="242" xr:uid="{00000000-0005-0000-0000-0000E8000000}"/>
    <cellStyle name="40% - Accent4 4" xfId="243" xr:uid="{00000000-0005-0000-0000-0000E9000000}"/>
    <cellStyle name="40% - Accent4 4 2" xfId="244" xr:uid="{00000000-0005-0000-0000-0000EA000000}"/>
    <cellStyle name="40% - Accent4 4 3" xfId="245" xr:uid="{00000000-0005-0000-0000-0000EB000000}"/>
    <cellStyle name="40% - Accent4 4 4" xfId="246" xr:uid="{00000000-0005-0000-0000-0000EC000000}"/>
    <cellStyle name="40% - Accent4 5" xfId="247" xr:uid="{00000000-0005-0000-0000-0000ED000000}"/>
    <cellStyle name="40% - Accent4 5 2" xfId="248" xr:uid="{00000000-0005-0000-0000-0000EE000000}"/>
    <cellStyle name="40% - Accent4 5 3" xfId="249" xr:uid="{00000000-0005-0000-0000-0000EF000000}"/>
    <cellStyle name="40% - Accent4 5 4" xfId="250" xr:uid="{00000000-0005-0000-0000-0000F0000000}"/>
    <cellStyle name="40% - Accent4 6" xfId="251" xr:uid="{00000000-0005-0000-0000-0000F1000000}"/>
    <cellStyle name="40% - Accent4 6 2" xfId="252" xr:uid="{00000000-0005-0000-0000-0000F2000000}"/>
    <cellStyle name="40% - Accent4 6 3" xfId="253" xr:uid="{00000000-0005-0000-0000-0000F3000000}"/>
    <cellStyle name="40% - Accent4 6 4" xfId="254" xr:uid="{00000000-0005-0000-0000-0000F4000000}"/>
    <cellStyle name="40% - Accent4 7" xfId="255" xr:uid="{00000000-0005-0000-0000-0000F5000000}"/>
    <cellStyle name="40% - Accent4 7 2" xfId="256" xr:uid="{00000000-0005-0000-0000-0000F6000000}"/>
    <cellStyle name="40% - Accent4 7 3" xfId="257" xr:uid="{00000000-0005-0000-0000-0000F7000000}"/>
    <cellStyle name="40% - Accent4 7 4" xfId="258" xr:uid="{00000000-0005-0000-0000-0000F8000000}"/>
    <cellStyle name="40% - Accent4 8" xfId="259" xr:uid="{00000000-0005-0000-0000-0000F9000000}"/>
    <cellStyle name="40% - Accent5 2" xfId="260" xr:uid="{00000000-0005-0000-0000-0000FA000000}"/>
    <cellStyle name="40% - Accent5 2 2" xfId="261" xr:uid="{00000000-0005-0000-0000-0000FB000000}"/>
    <cellStyle name="40% - Accent5 2 3" xfId="262" xr:uid="{00000000-0005-0000-0000-0000FC000000}"/>
    <cellStyle name="40% - Accent5 2 4" xfId="263" xr:uid="{00000000-0005-0000-0000-0000FD000000}"/>
    <cellStyle name="40% - Accent5 3" xfId="264" xr:uid="{00000000-0005-0000-0000-0000FE000000}"/>
    <cellStyle name="40% - Accent5 3 2" xfId="265" xr:uid="{00000000-0005-0000-0000-0000FF000000}"/>
    <cellStyle name="40% - Accent5 3 3" xfId="266" xr:uid="{00000000-0005-0000-0000-000000010000}"/>
    <cellStyle name="40% - Accent5 3 4" xfId="267" xr:uid="{00000000-0005-0000-0000-000001010000}"/>
    <cellStyle name="40% - Accent5 4" xfId="268" xr:uid="{00000000-0005-0000-0000-000002010000}"/>
    <cellStyle name="40% - Accent5 4 2" xfId="269" xr:uid="{00000000-0005-0000-0000-000003010000}"/>
    <cellStyle name="40% - Accent5 4 3" xfId="270" xr:uid="{00000000-0005-0000-0000-000004010000}"/>
    <cellStyle name="40% - Accent5 4 4" xfId="271" xr:uid="{00000000-0005-0000-0000-000005010000}"/>
    <cellStyle name="40% - Accent5 5" xfId="272" xr:uid="{00000000-0005-0000-0000-000006010000}"/>
    <cellStyle name="40% - Accent5 5 2" xfId="273" xr:uid="{00000000-0005-0000-0000-000007010000}"/>
    <cellStyle name="40% - Accent5 5 3" xfId="274" xr:uid="{00000000-0005-0000-0000-000008010000}"/>
    <cellStyle name="40% - Accent5 5 4" xfId="275" xr:uid="{00000000-0005-0000-0000-000009010000}"/>
    <cellStyle name="40% - Accent5 6" xfId="276" xr:uid="{00000000-0005-0000-0000-00000A010000}"/>
    <cellStyle name="40% - Accent5 6 2" xfId="277" xr:uid="{00000000-0005-0000-0000-00000B010000}"/>
    <cellStyle name="40% - Accent5 6 3" xfId="278" xr:uid="{00000000-0005-0000-0000-00000C010000}"/>
    <cellStyle name="40% - Accent5 6 4" xfId="279" xr:uid="{00000000-0005-0000-0000-00000D010000}"/>
    <cellStyle name="40% - Accent5 7" xfId="280" xr:uid="{00000000-0005-0000-0000-00000E010000}"/>
    <cellStyle name="40% - Accent5 7 2" xfId="281" xr:uid="{00000000-0005-0000-0000-00000F010000}"/>
    <cellStyle name="40% - Accent5 7 3" xfId="282" xr:uid="{00000000-0005-0000-0000-000010010000}"/>
    <cellStyle name="40% - Accent5 7 4" xfId="283" xr:uid="{00000000-0005-0000-0000-000011010000}"/>
    <cellStyle name="40% - Accent5 8" xfId="284" xr:uid="{00000000-0005-0000-0000-000012010000}"/>
    <cellStyle name="40% - Accent6 2" xfId="285" xr:uid="{00000000-0005-0000-0000-000013010000}"/>
    <cellStyle name="40% - Accent6 2 2" xfId="286" xr:uid="{00000000-0005-0000-0000-000014010000}"/>
    <cellStyle name="40% - Accent6 2 3" xfId="287" xr:uid="{00000000-0005-0000-0000-000015010000}"/>
    <cellStyle name="40% - Accent6 2 4" xfId="288" xr:uid="{00000000-0005-0000-0000-000016010000}"/>
    <cellStyle name="40% - Accent6 3" xfId="289" xr:uid="{00000000-0005-0000-0000-000017010000}"/>
    <cellStyle name="40% - Accent6 3 2" xfId="290" xr:uid="{00000000-0005-0000-0000-000018010000}"/>
    <cellStyle name="40% - Accent6 3 3" xfId="291" xr:uid="{00000000-0005-0000-0000-000019010000}"/>
    <cellStyle name="40% - Accent6 3 4" xfId="292" xr:uid="{00000000-0005-0000-0000-00001A010000}"/>
    <cellStyle name="40% - Accent6 4" xfId="293" xr:uid="{00000000-0005-0000-0000-00001B010000}"/>
    <cellStyle name="40% - Accent6 4 2" xfId="294" xr:uid="{00000000-0005-0000-0000-00001C010000}"/>
    <cellStyle name="40% - Accent6 4 3" xfId="295" xr:uid="{00000000-0005-0000-0000-00001D010000}"/>
    <cellStyle name="40% - Accent6 4 4" xfId="296" xr:uid="{00000000-0005-0000-0000-00001E010000}"/>
    <cellStyle name="40% - Accent6 5" xfId="297" xr:uid="{00000000-0005-0000-0000-00001F010000}"/>
    <cellStyle name="40% - Accent6 5 2" xfId="298" xr:uid="{00000000-0005-0000-0000-000020010000}"/>
    <cellStyle name="40% - Accent6 5 3" xfId="299" xr:uid="{00000000-0005-0000-0000-000021010000}"/>
    <cellStyle name="40% - Accent6 5 4" xfId="300" xr:uid="{00000000-0005-0000-0000-000022010000}"/>
    <cellStyle name="40% - Accent6 6" xfId="301" xr:uid="{00000000-0005-0000-0000-000023010000}"/>
    <cellStyle name="40% - Accent6 6 2" xfId="302" xr:uid="{00000000-0005-0000-0000-000024010000}"/>
    <cellStyle name="40% - Accent6 6 3" xfId="303" xr:uid="{00000000-0005-0000-0000-000025010000}"/>
    <cellStyle name="40% - Accent6 6 4" xfId="304" xr:uid="{00000000-0005-0000-0000-000026010000}"/>
    <cellStyle name="40% - Accent6 7" xfId="305" xr:uid="{00000000-0005-0000-0000-000027010000}"/>
    <cellStyle name="40% - Accent6 7 2" xfId="306" xr:uid="{00000000-0005-0000-0000-000028010000}"/>
    <cellStyle name="40% - Accent6 7 3" xfId="307" xr:uid="{00000000-0005-0000-0000-000029010000}"/>
    <cellStyle name="40% - Accent6 7 4" xfId="308" xr:uid="{00000000-0005-0000-0000-00002A010000}"/>
    <cellStyle name="40% - Accent6 8" xfId="309" xr:uid="{00000000-0005-0000-0000-00002B010000}"/>
    <cellStyle name="60% - Accent1 2" xfId="310" xr:uid="{00000000-0005-0000-0000-00002C010000}"/>
    <cellStyle name="60% - Accent1 2 2" xfId="311" xr:uid="{00000000-0005-0000-0000-00002D010000}"/>
    <cellStyle name="60% - Accent1 2 3" xfId="312" xr:uid="{00000000-0005-0000-0000-00002E010000}"/>
    <cellStyle name="60% - Accent1 2 4" xfId="313" xr:uid="{00000000-0005-0000-0000-00002F010000}"/>
    <cellStyle name="60% - Accent1 3" xfId="314" xr:uid="{00000000-0005-0000-0000-000030010000}"/>
    <cellStyle name="60% - Accent1 3 2" xfId="315" xr:uid="{00000000-0005-0000-0000-000031010000}"/>
    <cellStyle name="60% - Accent1 3 3" xfId="316" xr:uid="{00000000-0005-0000-0000-000032010000}"/>
    <cellStyle name="60% - Accent1 3 4" xfId="317" xr:uid="{00000000-0005-0000-0000-000033010000}"/>
    <cellStyle name="60% - Accent1 4" xfId="318" xr:uid="{00000000-0005-0000-0000-000034010000}"/>
    <cellStyle name="60% - Accent1 4 2" xfId="319" xr:uid="{00000000-0005-0000-0000-000035010000}"/>
    <cellStyle name="60% - Accent1 4 3" xfId="320" xr:uid="{00000000-0005-0000-0000-000036010000}"/>
    <cellStyle name="60% - Accent1 4 4" xfId="321" xr:uid="{00000000-0005-0000-0000-000037010000}"/>
    <cellStyle name="60% - Accent1 5" xfId="322" xr:uid="{00000000-0005-0000-0000-000038010000}"/>
    <cellStyle name="60% - Accent1 5 2" xfId="323" xr:uid="{00000000-0005-0000-0000-000039010000}"/>
    <cellStyle name="60% - Accent1 5 3" xfId="324" xr:uid="{00000000-0005-0000-0000-00003A010000}"/>
    <cellStyle name="60% - Accent1 5 4" xfId="325" xr:uid="{00000000-0005-0000-0000-00003B010000}"/>
    <cellStyle name="60% - Accent1 6" xfId="326" xr:uid="{00000000-0005-0000-0000-00003C010000}"/>
    <cellStyle name="60% - Accent1 6 2" xfId="327" xr:uid="{00000000-0005-0000-0000-00003D010000}"/>
    <cellStyle name="60% - Accent1 6 3" xfId="328" xr:uid="{00000000-0005-0000-0000-00003E010000}"/>
    <cellStyle name="60% - Accent1 6 4" xfId="329" xr:uid="{00000000-0005-0000-0000-00003F010000}"/>
    <cellStyle name="60% - Accent1 7" xfId="330" xr:uid="{00000000-0005-0000-0000-000040010000}"/>
    <cellStyle name="60% - Accent1 7 2" xfId="331" xr:uid="{00000000-0005-0000-0000-000041010000}"/>
    <cellStyle name="60% - Accent1 7 3" xfId="332" xr:uid="{00000000-0005-0000-0000-000042010000}"/>
    <cellStyle name="60% - Accent1 7 4" xfId="333" xr:uid="{00000000-0005-0000-0000-000043010000}"/>
    <cellStyle name="60% - Accent1 8" xfId="334" xr:uid="{00000000-0005-0000-0000-000044010000}"/>
    <cellStyle name="60% - Accent2 2" xfId="335" xr:uid="{00000000-0005-0000-0000-000045010000}"/>
    <cellStyle name="60% - Accent2 2 2" xfId="336" xr:uid="{00000000-0005-0000-0000-000046010000}"/>
    <cellStyle name="60% - Accent2 2 3" xfId="337" xr:uid="{00000000-0005-0000-0000-000047010000}"/>
    <cellStyle name="60% - Accent2 2 4" xfId="338" xr:uid="{00000000-0005-0000-0000-000048010000}"/>
    <cellStyle name="60% - Accent2 3" xfId="339" xr:uid="{00000000-0005-0000-0000-000049010000}"/>
    <cellStyle name="60% - Accent2 3 2" xfId="340" xr:uid="{00000000-0005-0000-0000-00004A010000}"/>
    <cellStyle name="60% - Accent2 3 3" xfId="341" xr:uid="{00000000-0005-0000-0000-00004B010000}"/>
    <cellStyle name="60% - Accent2 3 4" xfId="342" xr:uid="{00000000-0005-0000-0000-00004C010000}"/>
    <cellStyle name="60% - Accent2 4" xfId="343" xr:uid="{00000000-0005-0000-0000-00004D010000}"/>
    <cellStyle name="60% - Accent2 4 2" xfId="344" xr:uid="{00000000-0005-0000-0000-00004E010000}"/>
    <cellStyle name="60% - Accent2 4 3" xfId="345" xr:uid="{00000000-0005-0000-0000-00004F010000}"/>
    <cellStyle name="60% - Accent2 4 4" xfId="346" xr:uid="{00000000-0005-0000-0000-000050010000}"/>
    <cellStyle name="60% - Accent2 5" xfId="347" xr:uid="{00000000-0005-0000-0000-000051010000}"/>
    <cellStyle name="60% - Accent2 5 2" xfId="348" xr:uid="{00000000-0005-0000-0000-000052010000}"/>
    <cellStyle name="60% - Accent2 5 3" xfId="349" xr:uid="{00000000-0005-0000-0000-000053010000}"/>
    <cellStyle name="60% - Accent2 5 4" xfId="350" xr:uid="{00000000-0005-0000-0000-000054010000}"/>
    <cellStyle name="60% - Accent2 6" xfId="351" xr:uid="{00000000-0005-0000-0000-000055010000}"/>
    <cellStyle name="60% - Accent2 6 2" xfId="352" xr:uid="{00000000-0005-0000-0000-000056010000}"/>
    <cellStyle name="60% - Accent2 6 3" xfId="353" xr:uid="{00000000-0005-0000-0000-000057010000}"/>
    <cellStyle name="60% - Accent2 6 4" xfId="354" xr:uid="{00000000-0005-0000-0000-000058010000}"/>
    <cellStyle name="60% - Accent2 7" xfId="355" xr:uid="{00000000-0005-0000-0000-000059010000}"/>
    <cellStyle name="60% - Accent2 7 2" xfId="356" xr:uid="{00000000-0005-0000-0000-00005A010000}"/>
    <cellStyle name="60% - Accent2 7 3" xfId="357" xr:uid="{00000000-0005-0000-0000-00005B010000}"/>
    <cellStyle name="60% - Accent2 7 4" xfId="358" xr:uid="{00000000-0005-0000-0000-00005C010000}"/>
    <cellStyle name="60% - Accent2 8" xfId="359" xr:uid="{00000000-0005-0000-0000-00005D010000}"/>
    <cellStyle name="60% - Accent3 2" xfId="360" xr:uid="{00000000-0005-0000-0000-00005E010000}"/>
    <cellStyle name="60% - Accent3 2 2" xfId="361" xr:uid="{00000000-0005-0000-0000-00005F010000}"/>
    <cellStyle name="60% - Accent3 2 3" xfId="362" xr:uid="{00000000-0005-0000-0000-000060010000}"/>
    <cellStyle name="60% - Accent3 2 4" xfId="363" xr:uid="{00000000-0005-0000-0000-000061010000}"/>
    <cellStyle name="60% - Accent3 3" xfId="364" xr:uid="{00000000-0005-0000-0000-000062010000}"/>
    <cellStyle name="60% - Accent3 3 2" xfId="365" xr:uid="{00000000-0005-0000-0000-000063010000}"/>
    <cellStyle name="60% - Accent3 3 3" xfId="366" xr:uid="{00000000-0005-0000-0000-000064010000}"/>
    <cellStyle name="60% - Accent3 3 4" xfId="367" xr:uid="{00000000-0005-0000-0000-000065010000}"/>
    <cellStyle name="60% - Accent3 4" xfId="368" xr:uid="{00000000-0005-0000-0000-000066010000}"/>
    <cellStyle name="60% - Accent3 4 2" xfId="369" xr:uid="{00000000-0005-0000-0000-000067010000}"/>
    <cellStyle name="60% - Accent3 4 3" xfId="370" xr:uid="{00000000-0005-0000-0000-000068010000}"/>
    <cellStyle name="60% - Accent3 4 4" xfId="371" xr:uid="{00000000-0005-0000-0000-000069010000}"/>
    <cellStyle name="60% - Accent3 5" xfId="372" xr:uid="{00000000-0005-0000-0000-00006A010000}"/>
    <cellStyle name="60% - Accent3 5 2" xfId="373" xr:uid="{00000000-0005-0000-0000-00006B010000}"/>
    <cellStyle name="60% - Accent3 5 3" xfId="374" xr:uid="{00000000-0005-0000-0000-00006C010000}"/>
    <cellStyle name="60% - Accent3 5 4" xfId="375" xr:uid="{00000000-0005-0000-0000-00006D010000}"/>
    <cellStyle name="60% - Accent3 6" xfId="376" xr:uid="{00000000-0005-0000-0000-00006E010000}"/>
    <cellStyle name="60% - Accent3 6 2" xfId="377" xr:uid="{00000000-0005-0000-0000-00006F010000}"/>
    <cellStyle name="60% - Accent3 6 3" xfId="378" xr:uid="{00000000-0005-0000-0000-000070010000}"/>
    <cellStyle name="60% - Accent3 6 4" xfId="379" xr:uid="{00000000-0005-0000-0000-000071010000}"/>
    <cellStyle name="60% - Accent3 7" xfId="380" xr:uid="{00000000-0005-0000-0000-000072010000}"/>
    <cellStyle name="60% - Accent3 7 2" xfId="381" xr:uid="{00000000-0005-0000-0000-000073010000}"/>
    <cellStyle name="60% - Accent3 7 3" xfId="382" xr:uid="{00000000-0005-0000-0000-000074010000}"/>
    <cellStyle name="60% - Accent3 7 4" xfId="383" xr:uid="{00000000-0005-0000-0000-000075010000}"/>
    <cellStyle name="60% - Accent3 8" xfId="384" xr:uid="{00000000-0005-0000-0000-000076010000}"/>
    <cellStyle name="60% - Accent4 2" xfId="385" xr:uid="{00000000-0005-0000-0000-000077010000}"/>
    <cellStyle name="60% - Accent4 2 2" xfId="386" xr:uid="{00000000-0005-0000-0000-000078010000}"/>
    <cellStyle name="60% - Accent4 2 3" xfId="387" xr:uid="{00000000-0005-0000-0000-000079010000}"/>
    <cellStyle name="60% - Accent4 2 4" xfId="388" xr:uid="{00000000-0005-0000-0000-00007A010000}"/>
    <cellStyle name="60% - Accent4 3" xfId="389" xr:uid="{00000000-0005-0000-0000-00007B010000}"/>
    <cellStyle name="60% - Accent4 3 2" xfId="390" xr:uid="{00000000-0005-0000-0000-00007C010000}"/>
    <cellStyle name="60% - Accent4 3 3" xfId="391" xr:uid="{00000000-0005-0000-0000-00007D010000}"/>
    <cellStyle name="60% - Accent4 3 4" xfId="392" xr:uid="{00000000-0005-0000-0000-00007E010000}"/>
    <cellStyle name="60% - Accent4 4" xfId="393" xr:uid="{00000000-0005-0000-0000-00007F010000}"/>
    <cellStyle name="60% - Accent4 4 2" xfId="394" xr:uid="{00000000-0005-0000-0000-000080010000}"/>
    <cellStyle name="60% - Accent4 4 3" xfId="395" xr:uid="{00000000-0005-0000-0000-000081010000}"/>
    <cellStyle name="60% - Accent4 4 4" xfId="396" xr:uid="{00000000-0005-0000-0000-000082010000}"/>
    <cellStyle name="60% - Accent4 5" xfId="397" xr:uid="{00000000-0005-0000-0000-000083010000}"/>
    <cellStyle name="60% - Accent4 5 2" xfId="398" xr:uid="{00000000-0005-0000-0000-000084010000}"/>
    <cellStyle name="60% - Accent4 5 3" xfId="399" xr:uid="{00000000-0005-0000-0000-000085010000}"/>
    <cellStyle name="60% - Accent4 5 4" xfId="400" xr:uid="{00000000-0005-0000-0000-000086010000}"/>
    <cellStyle name="60% - Accent4 6" xfId="401" xr:uid="{00000000-0005-0000-0000-000087010000}"/>
    <cellStyle name="60% - Accent4 6 2" xfId="402" xr:uid="{00000000-0005-0000-0000-000088010000}"/>
    <cellStyle name="60% - Accent4 6 3" xfId="403" xr:uid="{00000000-0005-0000-0000-000089010000}"/>
    <cellStyle name="60% - Accent4 6 4" xfId="404" xr:uid="{00000000-0005-0000-0000-00008A010000}"/>
    <cellStyle name="60% - Accent4 7" xfId="405" xr:uid="{00000000-0005-0000-0000-00008B010000}"/>
    <cellStyle name="60% - Accent4 7 2" xfId="406" xr:uid="{00000000-0005-0000-0000-00008C010000}"/>
    <cellStyle name="60% - Accent4 7 3" xfId="407" xr:uid="{00000000-0005-0000-0000-00008D010000}"/>
    <cellStyle name="60% - Accent4 7 4" xfId="408" xr:uid="{00000000-0005-0000-0000-00008E010000}"/>
    <cellStyle name="60% - Accent4 8" xfId="409" xr:uid="{00000000-0005-0000-0000-00008F010000}"/>
    <cellStyle name="60% - Accent5 2" xfId="410" xr:uid="{00000000-0005-0000-0000-000090010000}"/>
    <cellStyle name="60% - Accent5 2 2" xfId="411" xr:uid="{00000000-0005-0000-0000-000091010000}"/>
    <cellStyle name="60% - Accent5 2 3" xfId="412" xr:uid="{00000000-0005-0000-0000-000092010000}"/>
    <cellStyle name="60% - Accent5 2 4" xfId="413" xr:uid="{00000000-0005-0000-0000-000093010000}"/>
    <cellStyle name="60% - Accent5 3" xfId="414" xr:uid="{00000000-0005-0000-0000-000094010000}"/>
    <cellStyle name="60% - Accent5 3 2" xfId="415" xr:uid="{00000000-0005-0000-0000-000095010000}"/>
    <cellStyle name="60% - Accent5 3 3" xfId="416" xr:uid="{00000000-0005-0000-0000-000096010000}"/>
    <cellStyle name="60% - Accent5 3 4" xfId="417" xr:uid="{00000000-0005-0000-0000-000097010000}"/>
    <cellStyle name="60% - Accent5 4" xfId="418" xr:uid="{00000000-0005-0000-0000-000098010000}"/>
    <cellStyle name="60% - Accent5 4 2" xfId="419" xr:uid="{00000000-0005-0000-0000-000099010000}"/>
    <cellStyle name="60% - Accent5 4 3" xfId="420" xr:uid="{00000000-0005-0000-0000-00009A010000}"/>
    <cellStyle name="60% - Accent5 4 4" xfId="421" xr:uid="{00000000-0005-0000-0000-00009B010000}"/>
    <cellStyle name="60% - Accent5 5" xfId="422" xr:uid="{00000000-0005-0000-0000-00009C010000}"/>
    <cellStyle name="60% - Accent5 5 2" xfId="423" xr:uid="{00000000-0005-0000-0000-00009D010000}"/>
    <cellStyle name="60% - Accent5 5 3" xfId="424" xr:uid="{00000000-0005-0000-0000-00009E010000}"/>
    <cellStyle name="60% - Accent5 5 4" xfId="425" xr:uid="{00000000-0005-0000-0000-00009F010000}"/>
    <cellStyle name="60% - Accent5 6" xfId="426" xr:uid="{00000000-0005-0000-0000-0000A0010000}"/>
    <cellStyle name="60% - Accent5 6 2" xfId="427" xr:uid="{00000000-0005-0000-0000-0000A1010000}"/>
    <cellStyle name="60% - Accent5 6 3" xfId="428" xr:uid="{00000000-0005-0000-0000-0000A2010000}"/>
    <cellStyle name="60% - Accent5 6 4" xfId="429" xr:uid="{00000000-0005-0000-0000-0000A3010000}"/>
    <cellStyle name="60% - Accent5 7" xfId="430" xr:uid="{00000000-0005-0000-0000-0000A4010000}"/>
    <cellStyle name="60% - Accent5 7 2" xfId="431" xr:uid="{00000000-0005-0000-0000-0000A5010000}"/>
    <cellStyle name="60% - Accent5 7 3" xfId="432" xr:uid="{00000000-0005-0000-0000-0000A6010000}"/>
    <cellStyle name="60% - Accent5 7 4" xfId="433" xr:uid="{00000000-0005-0000-0000-0000A7010000}"/>
    <cellStyle name="60% - Accent5 8" xfId="434" xr:uid="{00000000-0005-0000-0000-0000A8010000}"/>
    <cellStyle name="60% - Accent6 2" xfId="435" xr:uid="{00000000-0005-0000-0000-0000A9010000}"/>
    <cellStyle name="60% - Accent6 2 2" xfId="436" xr:uid="{00000000-0005-0000-0000-0000AA010000}"/>
    <cellStyle name="60% - Accent6 2 3" xfId="437" xr:uid="{00000000-0005-0000-0000-0000AB010000}"/>
    <cellStyle name="60% - Accent6 2 4" xfId="438" xr:uid="{00000000-0005-0000-0000-0000AC010000}"/>
    <cellStyle name="60% - Accent6 3" xfId="439" xr:uid="{00000000-0005-0000-0000-0000AD010000}"/>
    <cellStyle name="60% - Accent6 3 2" xfId="440" xr:uid="{00000000-0005-0000-0000-0000AE010000}"/>
    <cellStyle name="60% - Accent6 3 3" xfId="441" xr:uid="{00000000-0005-0000-0000-0000AF010000}"/>
    <cellStyle name="60% - Accent6 3 4" xfId="442" xr:uid="{00000000-0005-0000-0000-0000B0010000}"/>
    <cellStyle name="60% - Accent6 4" xfId="443" xr:uid="{00000000-0005-0000-0000-0000B1010000}"/>
    <cellStyle name="60% - Accent6 4 2" xfId="444" xr:uid="{00000000-0005-0000-0000-0000B2010000}"/>
    <cellStyle name="60% - Accent6 4 3" xfId="445" xr:uid="{00000000-0005-0000-0000-0000B3010000}"/>
    <cellStyle name="60% - Accent6 4 4" xfId="446" xr:uid="{00000000-0005-0000-0000-0000B4010000}"/>
    <cellStyle name="60% - Accent6 5" xfId="447" xr:uid="{00000000-0005-0000-0000-0000B5010000}"/>
    <cellStyle name="60% - Accent6 5 2" xfId="448" xr:uid="{00000000-0005-0000-0000-0000B6010000}"/>
    <cellStyle name="60% - Accent6 5 3" xfId="449" xr:uid="{00000000-0005-0000-0000-0000B7010000}"/>
    <cellStyle name="60% - Accent6 5 4" xfId="450" xr:uid="{00000000-0005-0000-0000-0000B8010000}"/>
    <cellStyle name="60% - Accent6 6" xfId="451" xr:uid="{00000000-0005-0000-0000-0000B9010000}"/>
    <cellStyle name="60% - Accent6 6 2" xfId="452" xr:uid="{00000000-0005-0000-0000-0000BA010000}"/>
    <cellStyle name="60% - Accent6 6 3" xfId="453" xr:uid="{00000000-0005-0000-0000-0000BB010000}"/>
    <cellStyle name="60% - Accent6 6 4" xfId="454" xr:uid="{00000000-0005-0000-0000-0000BC010000}"/>
    <cellStyle name="60% - Accent6 7" xfId="455" xr:uid="{00000000-0005-0000-0000-0000BD010000}"/>
    <cellStyle name="60% - Accent6 7 2" xfId="456" xr:uid="{00000000-0005-0000-0000-0000BE010000}"/>
    <cellStyle name="60% - Accent6 7 3" xfId="457" xr:uid="{00000000-0005-0000-0000-0000BF010000}"/>
    <cellStyle name="60% - Accent6 7 4" xfId="458" xr:uid="{00000000-0005-0000-0000-0000C0010000}"/>
    <cellStyle name="60% - Accent6 8" xfId="459" xr:uid="{00000000-0005-0000-0000-0000C1010000}"/>
    <cellStyle name="Accent1 2" xfId="460" xr:uid="{00000000-0005-0000-0000-0000C2010000}"/>
    <cellStyle name="Accent1 2 2" xfId="461" xr:uid="{00000000-0005-0000-0000-0000C3010000}"/>
    <cellStyle name="Accent1 2 3" xfId="462" xr:uid="{00000000-0005-0000-0000-0000C4010000}"/>
    <cellStyle name="Accent1 2 4" xfId="463" xr:uid="{00000000-0005-0000-0000-0000C5010000}"/>
    <cellStyle name="Accent1 3" xfId="464" xr:uid="{00000000-0005-0000-0000-0000C6010000}"/>
    <cellStyle name="Accent1 3 2" xfId="465" xr:uid="{00000000-0005-0000-0000-0000C7010000}"/>
    <cellStyle name="Accent1 3 3" xfId="466" xr:uid="{00000000-0005-0000-0000-0000C8010000}"/>
    <cellStyle name="Accent1 3 4" xfId="467" xr:uid="{00000000-0005-0000-0000-0000C9010000}"/>
    <cellStyle name="Accent1 4" xfId="468" xr:uid="{00000000-0005-0000-0000-0000CA010000}"/>
    <cellStyle name="Accent1 4 2" xfId="469" xr:uid="{00000000-0005-0000-0000-0000CB010000}"/>
    <cellStyle name="Accent1 4 3" xfId="470" xr:uid="{00000000-0005-0000-0000-0000CC010000}"/>
    <cellStyle name="Accent1 4 4" xfId="471" xr:uid="{00000000-0005-0000-0000-0000CD010000}"/>
    <cellStyle name="Accent1 5" xfId="472" xr:uid="{00000000-0005-0000-0000-0000CE010000}"/>
    <cellStyle name="Accent1 5 2" xfId="473" xr:uid="{00000000-0005-0000-0000-0000CF010000}"/>
    <cellStyle name="Accent1 5 3" xfId="474" xr:uid="{00000000-0005-0000-0000-0000D0010000}"/>
    <cellStyle name="Accent1 5 4" xfId="475" xr:uid="{00000000-0005-0000-0000-0000D1010000}"/>
    <cellStyle name="Accent1 6" xfId="476" xr:uid="{00000000-0005-0000-0000-0000D2010000}"/>
    <cellStyle name="Accent1 6 2" xfId="477" xr:uid="{00000000-0005-0000-0000-0000D3010000}"/>
    <cellStyle name="Accent1 6 3" xfId="478" xr:uid="{00000000-0005-0000-0000-0000D4010000}"/>
    <cellStyle name="Accent1 6 4" xfId="479" xr:uid="{00000000-0005-0000-0000-0000D5010000}"/>
    <cellStyle name="Accent1 7" xfId="480" xr:uid="{00000000-0005-0000-0000-0000D6010000}"/>
    <cellStyle name="Accent1 7 2" xfId="481" xr:uid="{00000000-0005-0000-0000-0000D7010000}"/>
    <cellStyle name="Accent1 7 3" xfId="482" xr:uid="{00000000-0005-0000-0000-0000D8010000}"/>
    <cellStyle name="Accent1 7 4" xfId="483" xr:uid="{00000000-0005-0000-0000-0000D9010000}"/>
    <cellStyle name="Accent1 8" xfId="484" xr:uid="{00000000-0005-0000-0000-0000DA010000}"/>
    <cellStyle name="Accent2 2" xfId="485" xr:uid="{00000000-0005-0000-0000-0000DB010000}"/>
    <cellStyle name="Accent2 2 2" xfId="486" xr:uid="{00000000-0005-0000-0000-0000DC010000}"/>
    <cellStyle name="Accent2 2 3" xfId="487" xr:uid="{00000000-0005-0000-0000-0000DD010000}"/>
    <cellStyle name="Accent2 2 4" xfId="488" xr:uid="{00000000-0005-0000-0000-0000DE010000}"/>
    <cellStyle name="Accent2 3" xfId="489" xr:uid="{00000000-0005-0000-0000-0000DF010000}"/>
    <cellStyle name="Accent2 3 2" xfId="490" xr:uid="{00000000-0005-0000-0000-0000E0010000}"/>
    <cellStyle name="Accent2 3 3" xfId="491" xr:uid="{00000000-0005-0000-0000-0000E1010000}"/>
    <cellStyle name="Accent2 3 4" xfId="492" xr:uid="{00000000-0005-0000-0000-0000E2010000}"/>
    <cellStyle name="Accent2 4" xfId="493" xr:uid="{00000000-0005-0000-0000-0000E3010000}"/>
    <cellStyle name="Accent2 4 2" xfId="494" xr:uid="{00000000-0005-0000-0000-0000E4010000}"/>
    <cellStyle name="Accent2 4 3" xfId="495" xr:uid="{00000000-0005-0000-0000-0000E5010000}"/>
    <cellStyle name="Accent2 4 4" xfId="496" xr:uid="{00000000-0005-0000-0000-0000E6010000}"/>
    <cellStyle name="Accent2 5" xfId="497" xr:uid="{00000000-0005-0000-0000-0000E7010000}"/>
    <cellStyle name="Accent2 5 2" xfId="498" xr:uid="{00000000-0005-0000-0000-0000E8010000}"/>
    <cellStyle name="Accent2 5 3" xfId="499" xr:uid="{00000000-0005-0000-0000-0000E9010000}"/>
    <cellStyle name="Accent2 5 4" xfId="500" xr:uid="{00000000-0005-0000-0000-0000EA010000}"/>
    <cellStyle name="Accent2 6" xfId="501" xr:uid="{00000000-0005-0000-0000-0000EB010000}"/>
    <cellStyle name="Accent2 6 2" xfId="502" xr:uid="{00000000-0005-0000-0000-0000EC010000}"/>
    <cellStyle name="Accent2 6 3" xfId="503" xr:uid="{00000000-0005-0000-0000-0000ED010000}"/>
    <cellStyle name="Accent2 6 4" xfId="504" xr:uid="{00000000-0005-0000-0000-0000EE010000}"/>
    <cellStyle name="Accent2 7" xfId="505" xr:uid="{00000000-0005-0000-0000-0000EF010000}"/>
    <cellStyle name="Accent2 7 2" xfId="506" xr:uid="{00000000-0005-0000-0000-0000F0010000}"/>
    <cellStyle name="Accent2 7 3" xfId="507" xr:uid="{00000000-0005-0000-0000-0000F1010000}"/>
    <cellStyle name="Accent2 7 4" xfId="508" xr:uid="{00000000-0005-0000-0000-0000F2010000}"/>
    <cellStyle name="Accent2 8" xfId="509" xr:uid="{00000000-0005-0000-0000-0000F3010000}"/>
    <cellStyle name="Accent3 2" xfId="510" xr:uid="{00000000-0005-0000-0000-0000F4010000}"/>
    <cellStyle name="Accent3 2 2" xfId="511" xr:uid="{00000000-0005-0000-0000-0000F5010000}"/>
    <cellStyle name="Accent3 2 3" xfId="512" xr:uid="{00000000-0005-0000-0000-0000F6010000}"/>
    <cellStyle name="Accent3 2 4" xfId="513" xr:uid="{00000000-0005-0000-0000-0000F7010000}"/>
    <cellStyle name="Accent3 3" xfId="514" xr:uid="{00000000-0005-0000-0000-0000F8010000}"/>
    <cellStyle name="Accent3 3 2" xfId="515" xr:uid="{00000000-0005-0000-0000-0000F9010000}"/>
    <cellStyle name="Accent3 3 3" xfId="516" xr:uid="{00000000-0005-0000-0000-0000FA010000}"/>
    <cellStyle name="Accent3 3 4" xfId="517" xr:uid="{00000000-0005-0000-0000-0000FB010000}"/>
    <cellStyle name="Accent3 4" xfId="518" xr:uid="{00000000-0005-0000-0000-0000FC010000}"/>
    <cellStyle name="Accent3 4 2" xfId="519" xr:uid="{00000000-0005-0000-0000-0000FD010000}"/>
    <cellStyle name="Accent3 4 3" xfId="520" xr:uid="{00000000-0005-0000-0000-0000FE010000}"/>
    <cellStyle name="Accent3 4 4" xfId="521" xr:uid="{00000000-0005-0000-0000-0000FF010000}"/>
    <cellStyle name="Accent3 5" xfId="522" xr:uid="{00000000-0005-0000-0000-000000020000}"/>
    <cellStyle name="Accent3 5 2" xfId="523" xr:uid="{00000000-0005-0000-0000-000001020000}"/>
    <cellStyle name="Accent3 5 3" xfId="524" xr:uid="{00000000-0005-0000-0000-000002020000}"/>
    <cellStyle name="Accent3 5 4" xfId="525" xr:uid="{00000000-0005-0000-0000-000003020000}"/>
    <cellStyle name="Accent3 6" xfId="526" xr:uid="{00000000-0005-0000-0000-000004020000}"/>
    <cellStyle name="Accent3 6 2" xfId="527" xr:uid="{00000000-0005-0000-0000-000005020000}"/>
    <cellStyle name="Accent3 6 3" xfId="528" xr:uid="{00000000-0005-0000-0000-000006020000}"/>
    <cellStyle name="Accent3 6 4" xfId="529" xr:uid="{00000000-0005-0000-0000-000007020000}"/>
    <cellStyle name="Accent3 7" xfId="530" xr:uid="{00000000-0005-0000-0000-000008020000}"/>
    <cellStyle name="Accent3 7 2" xfId="531" xr:uid="{00000000-0005-0000-0000-000009020000}"/>
    <cellStyle name="Accent3 7 3" xfId="532" xr:uid="{00000000-0005-0000-0000-00000A020000}"/>
    <cellStyle name="Accent3 7 4" xfId="533" xr:uid="{00000000-0005-0000-0000-00000B020000}"/>
    <cellStyle name="Accent3 8" xfId="534" xr:uid="{00000000-0005-0000-0000-00000C020000}"/>
    <cellStyle name="Accent4 2" xfId="535" xr:uid="{00000000-0005-0000-0000-00000D020000}"/>
    <cellStyle name="Accent4 2 2" xfId="536" xr:uid="{00000000-0005-0000-0000-00000E020000}"/>
    <cellStyle name="Accent4 2 3" xfId="537" xr:uid="{00000000-0005-0000-0000-00000F020000}"/>
    <cellStyle name="Accent4 2 4" xfId="538" xr:uid="{00000000-0005-0000-0000-000010020000}"/>
    <cellStyle name="Accent4 3" xfId="539" xr:uid="{00000000-0005-0000-0000-000011020000}"/>
    <cellStyle name="Accent4 3 2" xfId="540" xr:uid="{00000000-0005-0000-0000-000012020000}"/>
    <cellStyle name="Accent4 3 3" xfId="541" xr:uid="{00000000-0005-0000-0000-000013020000}"/>
    <cellStyle name="Accent4 3 4" xfId="542" xr:uid="{00000000-0005-0000-0000-000014020000}"/>
    <cellStyle name="Accent4 4" xfId="543" xr:uid="{00000000-0005-0000-0000-000015020000}"/>
    <cellStyle name="Accent4 4 2" xfId="544" xr:uid="{00000000-0005-0000-0000-000016020000}"/>
    <cellStyle name="Accent4 4 3" xfId="545" xr:uid="{00000000-0005-0000-0000-000017020000}"/>
    <cellStyle name="Accent4 4 4" xfId="546" xr:uid="{00000000-0005-0000-0000-000018020000}"/>
    <cellStyle name="Accent4 5" xfId="547" xr:uid="{00000000-0005-0000-0000-000019020000}"/>
    <cellStyle name="Accent4 5 2" xfId="548" xr:uid="{00000000-0005-0000-0000-00001A020000}"/>
    <cellStyle name="Accent4 5 3" xfId="549" xr:uid="{00000000-0005-0000-0000-00001B020000}"/>
    <cellStyle name="Accent4 5 4" xfId="550" xr:uid="{00000000-0005-0000-0000-00001C020000}"/>
    <cellStyle name="Accent4 6" xfId="551" xr:uid="{00000000-0005-0000-0000-00001D020000}"/>
    <cellStyle name="Accent4 6 2" xfId="552" xr:uid="{00000000-0005-0000-0000-00001E020000}"/>
    <cellStyle name="Accent4 6 3" xfId="553" xr:uid="{00000000-0005-0000-0000-00001F020000}"/>
    <cellStyle name="Accent4 6 4" xfId="554" xr:uid="{00000000-0005-0000-0000-000020020000}"/>
    <cellStyle name="Accent4 7" xfId="555" xr:uid="{00000000-0005-0000-0000-000021020000}"/>
    <cellStyle name="Accent4 7 2" xfId="556" xr:uid="{00000000-0005-0000-0000-000022020000}"/>
    <cellStyle name="Accent4 7 3" xfId="557" xr:uid="{00000000-0005-0000-0000-000023020000}"/>
    <cellStyle name="Accent4 7 4" xfId="558" xr:uid="{00000000-0005-0000-0000-000024020000}"/>
    <cellStyle name="Accent4 8" xfId="559" xr:uid="{00000000-0005-0000-0000-000025020000}"/>
    <cellStyle name="Accent5 2" xfId="560" xr:uid="{00000000-0005-0000-0000-000026020000}"/>
    <cellStyle name="Accent5 2 2" xfId="561" xr:uid="{00000000-0005-0000-0000-000027020000}"/>
    <cellStyle name="Accent5 2 3" xfId="562" xr:uid="{00000000-0005-0000-0000-000028020000}"/>
    <cellStyle name="Accent5 2 4" xfId="563" xr:uid="{00000000-0005-0000-0000-000029020000}"/>
    <cellStyle name="Accent5 3" xfId="564" xr:uid="{00000000-0005-0000-0000-00002A020000}"/>
    <cellStyle name="Accent5 3 2" xfId="565" xr:uid="{00000000-0005-0000-0000-00002B020000}"/>
    <cellStyle name="Accent5 3 3" xfId="566" xr:uid="{00000000-0005-0000-0000-00002C020000}"/>
    <cellStyle name="Accent5 3 4" xfId="567" xr:uid="{00000000-0005-0000-0000-00002D020000}"/>
    <cellStyle name="Accent5 4" xfId="568" xr:uid="{00000000-0005-0000-0000-00002E020000}"/>
    <cellStyle name="Accent5 4 2" xfId="569" xr:uid="{00000000-0005-0000-0000-00002F020000}"/>
    <cellStyle name="Accent5 4 3" xfId="570" xr:uid="{00000000-0005-0000-0000-000030020000}"/>
    <cellStyle name="Accent5 4 4" xfId="571" xr:uid="{00000000-0005-0000-0000-000031020000}"/>
    <cellStyle name="Accent5 5" xfId="572" xr:uid="{00000000-0005-0000-0000-000032020000}"/>
    <cellStyle name="Accent5 5 2" xfId="573" xr:uid="{00000000-0005-0000-0000-000033020000}"/>
    <cellStyle name="Accent5 5 3" xfId="574" xr:uid="{00000000-0005-0000-0000-000034020000}"/>
    <cellStyle name="Accent5 5 4" xfId="575" xr:uid="{00000000-0005-0000-0000-000035020000}"/>
    <cellStyle name="Accent5 6" xfId="576" xr:uid="{00000000-0005-0000-0000-000036020000}"/>
    <cellStyle name="Accent5 6 2" xfId="577" xr:uid="{00000000-0005-0000-0000-000037020000}"/>
    <cellStyle name="Accent5 6 3" xfId="578" xr:uid="{00000000-0005-0000-0000-000038020000}"/>
    <cellStyle name="Accent5 6 4" xfId="579" xr:uid="{00000000-0005-0000-0000-000039020000}"/>
    <cellStyle name="Accent5 7" xfId="580" xr:uid="{00000000-0005-0000-0000-00003A020000}"/>
    <cellStyle name="Accent5 7 2" xfId="581" xr:uid="{00000000-0005-0000-0000-00003B020000}"/>
    <cellStyle name="Accent5 7 3" xfId="582" xr:uid="{00000000-0005-0000-0000-00003C020000}"/>
    <cellStyle name="Accent5 7 4" xfId="583" xr:uid="{00000000-0005-0000-0000-00003D020000}"/>
    <cellStyle name="Accent5 8" xfId="584" xr:uid="{00000000-0005-0000-0000-00003E020000}"/>
    <cellStyle name="Accent6 2" xfId="585" xr:uid="{00000000-0005-0000-0000-00003F020000}"/>
    <cellStyle name="Accent6 2 2" xfId="586" xr:uid="{00000000-0005-0000-0000-000040020000}"/>
    <cellStyle name="Accent6 2 3" xfId="587" xr:uid="{00000000-0005-0000-0000-000041020000}"/>
    <cellStyle name="Accent6 2 4" xfId="588" xr:uid="{00000000-0005-0000-0000-000042020000}"/>
    <cellStyle name="Accent6 3" xfId="589" xr:uid="{00000000-0005-0000-0000-000043020000}"/>
    <cellStyle name="Accent6 3 2" xfId="590" xr:uid="{00000000-0005-0000-0000-000044020000}"/>
    <cellStyle name="Accent6 3 3" xfId="591" xr:uid="{00000000-0005-0000-0000-000045020000}"/>
    <cellStyle name="Accent6 3 4" xfId="592" xr:uid="{00000000-0005-0000-0000-000046020000}"/>
    <cellStyle name="Accent6 4" xfId="593" xr:uid="{00000000-0005-0000-0000-000047020000}"/>
    <cellStyle name="Accent6 4 2" xfId="594" xr:uid="{00000000-0005-0000-0000-000048020000}"/>
    <cellStyle name="Accent6 4 3" xfId="595" xr:uid="{00000000-0005-0000-0000-000049020000}"/>
    <cellStyle name="Accent6 4 4" xfId="596" xr:uid="{00000000-0005-0000-0000-00004A020000}"/>
    <cellStyle name="Accent6 5" xfId="597" xr:uid="{00000000-0005-0000-0000-00004B020000}"/>
    <cellStyle name="Accent6 5 2" xfId="598" xr:uid="{00000000-0005-0000-0000-00004C020000}"/>
    <cellStyle name="Accent6 5 3" xfId="599" xr:uid="{00000000-0005-0000-0000-00004D020000}"/>
    <cellStyle name="Accent6 5 4" xfId="600" xr:uid="{00000000-0005-0000-0000-00004E020000}"/>
    <cellStyle name="Accent6 6" xfId="601" xr:uid="{00000000-0005-0000-0000-00004F020000}"/>
    <cellStyle name="Accent6 6 2" xfId="602" xr:uid="{00000000-0005-0000-0000-000050020000}"/>
    <cellStyle name="Accent6 6 3" xfId="603" xr:uid="{00000000-0005-0000-0000-000051020000}"/>
    <cellStyle name="Accent6 6 4" xfId="604" xr:uid="{00000000-0005-0000-0000-000052020000}"/>
    <cellStyle name="Accent6 7" xfId="605" xr:uid="{00000000-0005-0000-0000-000053020000}"/>
    <cellStyle name="Accent6 7 2" xfId="606" xr:uid="{00000000-0005-0000-0000-000054020000}"/>
    <cellStyle name="Accent6 7 3" xfId="607" xr:uid="{00000000-0005-0000-0000-000055020000}"/>
    <cellStyle name="Accent6 7 4" xfId="608" xr:uid="{00000000-0005-0000-0000-000056020000}"/>
    <cellStyle name="Accent6 8" xfId="609" xr:uid="{00000000-0005-0000-0000-000057020000}"/>
    <cellStyle name="Bad 2" xfId="610" xr:uid="{00000000-0005-0000-0000-000058020000}"/>
    <cellStyle name="Bad 2 2" xfId="611" xr:uid="{00000000-0005-0000-0000-000059020000}"/>
    <cellStyle name="Bad 2 3" xfId="612" xr:uid="{00000000-0005-0000-0000-00005A020000}"/>
    <cellStyle name="Bad 2 4" xfId="613" xr:uid="{00000000-0005-0000-0000-00005B020000}"/>
    <cellStyle name="Bad 3" xfId="614" xr:uid="{00000000-0005-0000-0000-00005C020000}"/>
    <cellStyle name="Bad 3 2" xfId="615" xr:uid="{00000000-0005-0000-0000-00005D020000}"/>
    <cellStyle name="Bad 3 3" xfId="616" xr:uid="{00000000-0005-0000-0000-00005E020000}"/>
    <cellStyle name="Bad 3 4" xfId="617" xr:uid="{00000000-0005-0000-0000-00005F020000}"/>
    <cellStyle name="Bad 4" xfId="618" xr:uid="{00000000-0005-0000-0000-000060020000}"/>
    <cellStyle name="Bad 4 2" xfId="619" xr:uid="{00000000-0005-0000-0000-000061020000}"/>
    <cellStyle name="Bad 4 3" xfId="620" xr:uid="{00000000-0005-0000-0000-000062020000}"/>
    <cellStyle name="Bad 4 4" xfId="621" xr:uid="{00000000-0005-0000-0000-000063020000}"/>
    <cellStyle name="Bad 5" xfId="622" xr:uid="{00000000-0005-0000-0000-000064020000}"/>
    <cellStyle name="Bad 5 2" xfId="623" xr:uid="{00000000-0005-0000-0000-000065020000}"/>
    <cellStyle name="Bad 5 3" xfId="624" xr:uid="{00000000-0005-0000-0000-000066020000}"/>
    <cellStyle name="Bad 5 4" xfId="625" xr:uid="{00000000-0005-0000-0000-000067020000}"/>
    <cellStyle name="Bad 6" xfId="626" xr:uid="{00000000-0005-0000-0000-000068020000}"/>
    <cellStyle name="Bad 6 2" xfId="627" xr:uid="{00000000-0005-0000-0000-000069020000}"/>
    <cellStyle name="Bad 6 3" xfId="628" xr:uid="{00000000-0005-0000-0000-00006A020000}"/>
    <cellStyle name="Bad 6 4" xfId="629" xr:uid="{00000000-0005-0000-0000-00006B020000}"/>
    <cellStyle name="Bad 7" xfId="630" xr:uid="{00000000-0005-0000-0000-00006C020000}"/>
    <cellStyle name="Bad 7 2" xfId="631" xr:uid="{00000000-0005-0000-0000-00006D020000}"/>
    <cellStyle name="Bad 7 3" xfId="632" xr:uid="{00000000-0005-0000-0000-00006E020000}"/>
    <cellStyle name="Bad 7 4" xfId="633" xr:uid="{00000000-0005-0000-0000-00006F020000}"/>
    <cellStyle name="Bad 8" xfId="634" xr:uid="{00000000-0005-0000-0000-000070020000}"/>
    <cellStyle name="Calculation 2" xfId="635" xr:uid="{00000000-0005-0000-0000-000071020000}"/>
    <cellStyle name="Calculation 2 2" xfId="636" xr:uid="{00000000-0005-0000-0000-000072020000}"/>
    <cellStyle name="Calculation 2 3" xfId="637" xr:uid="{00000000-0005-0000-0000-000073020000}"/>
    <cellStyle name="Calculation 2 4" xfId="638" xr:uid="{00000000-0005-0000-0000-000074020000}"/>
    <cellStyle name="Calculation 3" xfId="639" xr:uid="{00000000-0005-0000-0000-000075020000}"/>
    <cellStyle name="Calculation 3 2" xfId="640" xr:uid="{00000000-0005-0000-0000-000076020000}"/>
    <cellStyle name="Calculation 3 3" xfId="641" xr:uid="{00000000-0005-0000-0000-000077020000}"/>
    <cellStyle name="Calculation 3 4" xfId="642" xr:uid="{00000000-0005-0000-0000-000078020000}"/>
    <cellStyle name="Calculation 4" xfId="643" xr:uid="{00000000-0005-0000-0000-000079020000}"/>
    <cellStyle name="Calculation 4 2" xfId="644" xr:uid="{00000000-0005-0000-0000-00007A020000}"/>
    <cellStyle name="Calculation 4 3" xfId="645" xr:uid="{00000000-0005-0000-0000-00007B020000}"/>
    <cellStyle name="Calculation 4 4" xfId="646" xr:uid="{00000000-0005-0000-0000-00007C020000}"/>
    <cellStyle name="Calculation 5" xfId="647" xr:uid="{00000000-0005-0000-0000-00007D020000}"/>
    <cellStyle name="Calculation 5 2" xfId="648" xr:uid="{00000000-0005-0000-0000-00007E020000}"/>
    <cellStyle name="Calculation 5 3" xfId="649" xr:uid="{00000000-0005-0000-0000-00007F020000}"/>
    <cellStyle name="Calculation 5 4" xfId="650" xr:uid="{00000000-0005-0000-0000-000080020000}"/>
    <cellStyle name="Calculation 6" xfId="651" xr:uid="{00000000-0005-0000-0000-000081020000}"/>
    <cellStyle name="Calculation 6 2" xfId="652" xr:uid="{00000000-0005-0000-0000-000082020000}"/>
    <cellStyle name="Calculation 6 3" xfId="653" xr:uid="{00000000-0005-0000-0000-000083020000}"/>
    <cellStyle name="Calculation 6 4" xfId="654" xr:uid="{00000000-0005-0000-0000-000084020000}"/>
    <cellStyle name="Calculation 7" xfId="655" xr:uid="{00000000-0005-0000-0000-000085020000}"/>
    <cellStyle name="Calculation 7 2" xfId="656" xr:uid="{00000000-0005-0000-0000-000086020000}"/>
    <cellStyle name="Calculation 7 3" xfId="657" xr:uid="{00000000-0005-0000-0000-000087020000}"/>
    <cellStyle name="Calculation 7 4" xfId="658" xr:uid="{00000000-0005-0000-0000-000088020000}"/>
    <cellStyle name="Calculation 8" xfId="659" xr:uid="{00000000-0005-0000-0000-000089020000}"/>
    <cellStyle name="Check Cell 2" xfId="660" xr:uid="{00000000-0005-0000-0000-00008A020000}"/>
    <cellStyle name="Check Cell 2 2" xfId="661" xr:uid="{00000000-0005-0000-0000-00008B020000}"/>
    <cellStyle name="Check Cell 2 3" xfId="662" xr:uid="{00000000-0005-0000-0000-00008C020000}"/>
    <cellStyle name="Check Cell 2 4" xfId="663" xr:uid="{00000000-0005-0000-0000-00008D020000}"/>
    <cellStyle name="Check Cell 3" xfId="664" xr:uid="{00000000-0005-0000-0000-00008E020000}"/>
    <cellStyle name="Check Cell 3 2" xfId="665" xr:uid="{00000000-0005-0000-0000-00008F020000}"/>
    <cellStyle name="Check Cell 3 3" xfId="666" xr:uid="{00000000-0005-0000-0000-000090020000}"/>
    <cellStyle name="Check Cell 3 4" xfId="667" xr:uid="{00000000-0005-0000-0000-000091020000}"/>
    <cellStyle name="Check Cell 4" xfId="668" xr:uid="{00000000-0005-0000-0000-000092020000}"/>
    <cellStyle name="Check Cell 4 2" xfId="669" xr:uid="{00000000-0005-0000-0000-000093020000}"/>
    <cellStyle name="Check Cell 4 3" xfId="670" xr:uid="{00000000-0005-0000-0000-000094020000}"/>
    <cellStyle name="Check Cell 4 4" xfId="671" xr:uid="{00000000-0005-0000-0000-000095020000}"/>
    <cellStyle name="Check Cell 5" xfId="672" xr:uid="{00000000-0005-0000-0000-000096020000}"/>
    <cellStyle name="Check Cell 5 2" xfId="673" xr:uid="{00000000-0005-0000-0000-000097020000}"/>
    <cellStyle name="Check Cell 5 3" xfId="674" xr:uid="{00000000-0005-0000-0000-000098020000}"/>
    <cellStyle name="Check Cell 5 4" xfId="675" xr:uid="{00000000-0005-0000-0000-000099020000}"/>
    <cellStyle name="Check Cell 6" xfId="676" xr:uid="{00000000-0005-0000-0000-00009A020000}"/>
    <cellStyle name="Check Cell 6 2" xfId="677" xr:uid="{00000000-0005-0000-0000-00009B020000}"/>
    <cellStyle name="Check Cell 6 3" xfId="678" xr:uid="{00000000-0005-0000-0000-00009C020000}"/>
    <cellStyle name="Check Cell 6 4" xfId="679" xr:uid="{00000000-0005-0000-0000-00009D020000}"/>
    <cellStyle name="Check Cell 7" xfId="680" xr:uid="{00000000-0005-0000-0000-00009E020000}"/>
    <cellStyle name="Check Cell 7 2" xfId="681" xr:uid="{00000000-0005-0000-0000-00009F020000}"/>
    <cellStyle name="Check Cell 7 3" xfId="682" xr:uid="{00000000-0005-0000-0000-0000A0020000}"/>
    <cellStyle name="Check Cell 7 4" xfId="683" xr:uid="{00000000-0005-0000-0000-0000A1020000}"/>
    <cellStyle name="Check Cell 8" xfId="684" xr:uid="{00000000-0005-0000-0000-0000A2020000}"/>
    <cellStyle name="Comma" xfId="1" builtinId="3"/>
    <cellStyle name="Comma 10" xfId="685" xr:uid="{00000000-0005-0000-0000-0000A4020000}"/>
    <cellStyle name="Comma 10 2" xfId="686" xr:uid="{00000000-0005-0000-0000-0000A5020000}"/>
    <cellStyle name="Comma 10 3" xfId="687" xr:uid="{00000000-0005-0000-0000-0000A6020000}"/>
    <cellStyle name="Comma 11" xfId="688" xr:uid="{00000000-0005-0000-0000-0000A7020000}"/>
    <cellStyle name="Comma 11 2" xfId="689" xr:uid="{00000000-0005-0000-0000-0000A8020000}"/>
    <cellStyle name="Comma 12" xfId="690" xr:uid="{00000000-0005-0000-0000-0000A9020000}"/>
    <cellStyle name="Comma 12 2" xfId="691" xr:uid="{00000000-0005-0000-0000-0000AA020000}"/>
    <cellStyle name="Comma 13" xfId="692" xr:uid="{00000000-0005-0000-0000-0000AB020000}"/>
    <cellStyle name="Comma 13 2" xfId="693" xr:uid="{00000000-0005-0000-0000-0000AC020000}"/>
    <cellStyle name="Comma 14" xfId="694" xr:uid="{00000000-0005-0000-0000-0000AD020000}"/>
    <cellStyle name="Comma 14 2" xfId="695" xr:uid="{00000000-0005-0000-0000-0000AE020000}"/>
    <cellStyle name="Comma 15" xfId="696" xr:uid="{00000000-0005-0000-0000-0000AF020000}"/>
    <cellStyle name="Comma 15 2" xfId="697" xr:uid="{00000000-0005-0000-0000-0000B0020000}"/>
    <cellStyle name="Comma 16" xfId="698" xr:uid="{00000000-0005-0000-0000-0000B1020000}"/>
    <cellStyle name="Comma 16 2" xfId="699" xr:uid="{00000000-0005-0000-0000-0000B2020000}"/>
    <cellStyle name="Comma 17" xfId="700" xr:uid="{00000000-0005-0000-0000-0000B3020000}"/>
    <cellStyle name="Comma 17 2" xfId="701" xr:uid="{00000000-0005-0000-0000-0000B4020000}"/>
    <cellStyle name="Comma 18" xfId="702" xr:uid="{00000000-0005-0000-0000-0000B5020000}"/>
    <cellStyle name="Comma 19" xfId="703" xr:uid="{00000000-0005-0000-0000-0000B6020000}"/>
    <cellStyle name="Comma 2" xfId="3" xr:uid="{00000000-0005-0000-0000-0000B7020000}"/>
    <cellStyle name="Comma 2 2" xfId="704" xr:uid="{00000000-0005-0000-0000-0000B8020000}"/>
    <cellStyle name="Comma 2 3" xfId="705" xr:uid="{00000000-0005-0000-0000-0000B9020000}"/>
    <cellStyle name="Comma 2 3 2" xfId="706" xr:uid="{00000000-0005-0000-0000-0000BA020000}"/>
    <cellStyle name="Comma 2 4" xfId="707" xr:uid="{00000000-0005-0000-0000-0000BB020000}"/>
    <cellStyle name="Comma 2 5" xfId="708" xr:uid="{00000000-0005-0000-0000-0000BC020000}"/>
    <cellStyle name="Comma 2 6" xfId="709" xr:uid="{00000000-0005-0000-0000-0000BD020000}"/>
    <cellStyle name="Comma 2 7" xfId="710" xr:uid="{00000000-0005-0000-0000-0000BE020000}"/>
    <cellStyle name="Comma 2_2012-13 Distr" xfId="711" xr:uid="{00000000-0005-0000-0000-0000BF020000}"/>
    <cellStyle name="Comma 3" xfId="8" xr:uid="{00000000-0005-0000-0000-0000C0020000}"/>
    <cellStyle name="Comma 3 2" xfId="712" xr:uid="{00000000-0005-0000-0000-0000C1020000}"/>
    <cellStyle name="Comma 3 3" xfId="713" xr:uid="{00000000-0005-0000-0000-0000C2020000}"/>
    <cellStyle name="Comma 3 4" xfId="714" xr:uid="{00000000-0005-0000-0000-0000C3020000}"/>
    <cellStyle name="Comma 4" xfId="715" xr:uid="{00000000-0005-0000-0000-0000C4020000}"/>
    <cellStyle name="Comma 4 2" xfId="716" xr:uid="{00000000-0005-0000-0000-0000C5020000}"/>
    <cellStyle name="Comma 4 3" xfId="717" xr:uid="{00000000-0005-0000-0000-0000C6020000}"/>
    <cellStyle name="Comma 4 3 2" xfId="718" xr:uid="{00000000-0005-0000-0000-0000C7020000}"/>
    <cellStyle name="Comma 5" xfId="719" xr:uid="{00000000-0005-0000-0000-0000C8020000}"/>
    <cellStyle name="Comma 5 2" xfId="720" xr:uid="{00000000-0005-0000-0000-0000C9020000}"/>
    <cellStyle name="Comma 5 2 2" xfId="721" xr:uid="{00000000-0005-0000-0000-0000CA020000}"/>
    <cellStyle name="Comma 6" xfId="722" xr:uid="{00000000-0005-0000-0000-0000CB020000}"/>
    <cellStyle name="Comma 6 2" xfId="723" xr:uid="{00000000-0005-0000-0000-0000CC020000}"/>
    <cellStyle name="Comma 6 2 2" xfId="724" xr:uid="{00000000-0005-0000-0000-0000CD020000}"/>
    <cellStyle name="Comma 7" xfId="725" xr:uid="{00000000-0005-0000-0000-0000CE020000}"/>
    <cellStyle name="Comma 7 2" xfId="726" xr:uid="{00000000-0005-0000-0000-0000CF020000}"/>
    <cellStyle name="Comma 8" xfId="727" xr:uid="{00000000-0005-0000-0000-0000D0020000}"/>
    <cellStyle name="Comma 8 2" xfId="728" xr:uid="{00000000-0005-0000-0000-0000D1020000}"/>
    <cellStyle name="Comma 9" xfId="729" xr:uid="{00000000-0005-0000-0000-0000D2020000}"/>
    <cellStyle name="Comma 9 2" xfId="730" xr:uid="{00000000-0005-0000-0000-0000D3020000}"/>
    <cellStyle name="Comma 9 3" xfId="731" xr:uid="{00000000-0005-0000-0000-0000D4020000}"/>
    <cellStyle name="Currency" xfId="1185" builtinId="4"/>
    <cellStyle name="Currency [0] 2" xfId="732" xr:uid="{00000000-0005-0000-0000-0000D6020000}"/>
    <cellStyle name="Currency 10" xfId="733" xr:uid="{00000000-0005-0000-0000-0000D7020000}"/>
    <cellStyle name="Currency 10 2" xfId="734" xr:uid="{00000000-0005-0000-0000-0000D8020000}"/>
    <cellStyle name="Currency 11" xfId="735" xr:uid="{00000000-0005-0000-0000-0000D9020000}"/>
    <cellStyle name="Currency 11 2" xfId="736" xr:uid="{00000000-0005-0000-0000-0000DA020000}"/>
    <cellStyle name="Currency 12" xfId="737" xr:uid="{00000000-0005-0000-0000-0000DB020000}"/>
    <cellStyle name="Currency 2" xfId="9" xr:uid="{00000000-0005-0000-0000-0000DC020000}"/>
    <cellStyle name="Currency 2 2" xfId="738" xr:uid="{00000000-0005-0000-0000-0000DD020000}"/>
    <cellStyle name="Currency 2 3" xfId="739" xr:uid="{00000000-0005-0000-0000-0000DE020000}"/>
    <cellStyle name="Currency 2 4" xfId="740" xr:uid="{00000000-0005-0000-0000-0000DF020000}"/>
    <cellStyle name="Currency 3" xfId="4" xr:uid="{00000000-0005-0000-0000-0000E0020000}"/>
    <cellStyle name="Currency 3 2" xfId="741" xr:uid="{00000000-0005-0000-0000-0000E1020000}"/>
    <cellStyle name="Currency 3 3" xfId="742" xr:uid="{00000000-0005-0000-0000-0000E2020000}"/>
    <cellStyle name="Currency 3 4" xfId="743" xr:uid="{00000000-0005-0000-0000-0000E3020000}"/>
    <cellStyle name="Currency 3 5" xfId="744" xr:uid="{00000000-0005-0000-0000-0000E4020000}"/>
    <cellStyle name="Currency 4" xfId="745" xr:uid="{00000000-0005-0000-0000-0000E5020000}"/>
    <cellStyle name="Currency 4 2" xfId="746" xr:uid="{00000000-0005-0000-0000-0000E6020000}"/>
    <cellStyle name="Currency 4 3" xfId="747" xr:uid="{00000000-0005-0000-0000-0000E7020000}"/>
    <cellStyle name="Currency 4 4" xfId="748" xr:uid="{00000000-0005-0000-0000-0000E8020000}"/>
    <cellStyle name="Currency 5" xfId="749" xr:uid="{00000000-0005-0000-0000-0000E9020000}"/>
    <cellStyle name="Currency 5 2" xfId="750" xr:uid="{00000000-0005-0000-0000-0000EA020000}"/>
    <cellStyle name="Currency 5 3" xfId="751" xr:uid="{00000000-0005-0000-0000-0000EB020000}"/>
    <cellStyle name="Currency 6" xfId="752" xr:uid="{00000000-0005-0000-0000-0000EC020000}"/>
    <cellStyle name="Currency 7" xfId="753" xr:uid="{00000000-0005-0000-0000-0000ED020000}"/>
    <cellStyle name="Currency 8" xfId="754" xr:uid="{00000000-0005-0000-0000-0000EE020000}"/>
    <cellStyle name="Currency 9" xfId="755" xr:uid="{00000000-0005-0000-0000-0000EF020000}"/>
    <cellStyle name="Currency 9 2" xfId="756" xr:uid="{00000000-0005-0000-0000-0000F0020000}"/>
    <cellStyle name="Explanatory Text 2" xfId="757" xr:uid="{00000000-0005-0000-0000-0000F1020000}"/>
    <cellStyle name="Explanatory Text 2 2" xfId="758" xr:uid="{00000000-0005-0000-0000-0000F2020000}"/>
    <cellStyle name="Explanatory Text 2 3" xfId="759" xr:uid="{00000000-0005-0000-0000-0000F3020000}"/>
    <cellStyle name="Explanatory Text 2 4" xfId="760" xr:uid="{00000000-0005-0000-0000-0000F4020000}"/>
    <cellStyle name="Explanatory Text 3" xfId="761" xr:uid="{00000000-0005-0000-0000-0000F5020000}"/>
    <cellStyle name="Explanatory Text 3 2" xfId="762" xr:uid="{00000000-0005-0000-0000-0000F6020000}"/>
    <cellStyle name="Explanatory Text 3 3" xfId="763" xr:uid="{00000000-0005-0000-0000-0000F7020000}"/>
    <cellStyle name="Explanatory Text 3 4" xfId="764" xr:uid="{00000000-0005-0000-0000-0000F8020000}"/>
    <cellStyle name="Explanatory Text 4" xfId="765" xr:uid="{00000000-0005-0000-0000-0000F9020000}"/>
    <cellStyle name="Explanatory Text 4 2" xfId="766" xr:uid="{00000000-0005-0000-0000-0000FA020000}"/>
    <cellStyle name="Explanatory Text 4 3" xfId="767" xr:uid="{00000000-0005-0000-0000-0000FB020000}"/>
    <cellStyle name="Explanatory Text 4 4" xfId="768" xr:uid="{00000000-0005-0000-0000-0000FC020000}"/>
    <cellStyle name="Explanatory Text 5" xfId="769" xr:uid="{00000000-0005-0000-0000-0000FD020000}"/>
    <cellStyle name="Explanatory Text 5 2" xfId="770" xr:uid="{00000000-0005-0000-0000-0000FE020000}"/>
    <cellStyle name="Explanatory Text 5 3" xfId="771" xr:uid="{00000000-0005-0000-0000-0000FF020000}"/>
    <cellStyle name="Explanatory Text 5 4" xfId="772" xr:uid="{00000000-0005-0000-0000-000000030000}"/>
    <cellStyle name="Explanatory Text 6" xfId="773" xr:uid="{00000000-0005-0000-0000-000001030000}"/>
    <cellStyle name="Explanatory Text 6 2" xfId="774" xr:uid="{00000000-0005-0000-0000-000002030000}"/>
    <cellStyle name="Explanatory Text 6 3" xfId="775" xr:uid="{00000000-0005-0000-0000-000003030000}"/>
    <cellStyle name="Explanatory Text 6 4" xfId="776" xr:uid="{00000000-0005-0000-0000-000004030000}"/>
    <cellStyle name="Explanatory Text 7" xfId="777" xr:uid="{00000000-0005-0000-0000-000005030000}"/>
    <cellStyle name="Explanatory Text 7 2" xfId="778" xr:uid="{00000000-0005-0000-0000-000006030000}"/>
    <cellStyle name="Explanatory Text 7 3" xfId="779" xr:uid="{00000000-0005-0000-0000-000007030000}"/>
    <cellStyle name="Explanatory Text 7 4" xfId="780" xr:uid="{00000000-0005-0000-0000-000008030000}"/>
    <cellStyle name="Explanatory Text 8" xfId="781" xr:uid="{00000000-0005-0000-0000-000009030000}"/>
    <cellStyle name="Good 2" xfId="782" xr:uid="{00000000-0005-0000-0000-00000A030000}"/>
    <cellStyle name="Good 2 2" xfId="783" xr:uid="{00000000-0005-0000-0000-00000B030000}"/>
    <cellStyle name="Good 2 3" xfId="784" xr:uid="{00000000-0005-0000-0000-00000C030000}"/>
    <cellStyle name="Good 2 4" xfId="785" xr:uid="{00000000-0005-0000-0000-00000D030000}"/>
    <cellStyle name="Good 3" xfId="786" xr:uid="{00000000-0005-0000-0000-00000E030000}"/>
    <cellStyle name="Good 3 2" xfId="787" xr:uid="{00000000-0005-0000-0000-00000F030000}"/>
    <cellStyle name="Good 3 3" xfId="788" xr:uid="{00000000-0005-0000-0000-000010030000}"/>
    <cellStyle name="Good 3 4" xfId="789" xr:uid="{00000000-0005-0000-0000-000011030000}"/>
    <cellStyle name="Good 4" xfId="790" xr:uid="{00000000-0005-0000-0000-000012030000}"/>
    <cellStyle name="Good 4 2" xfId="791" xr:uid="{00000000-0005-0000-0000-000013030000}"/>
    <cellStyle name="Good 4 3" xfId="792" xr:uid="{00000000-0005-0000-0000-000014030000}"/>
    <cellStyle name="Good 4 4" xfId="793" xr:uid="{00000000-0005-0000-0000-000015030000}"/>
    <cellStyle name="Good 5" xfId="794" xr:uid="{00000000-0005-0000-0000-000016030000}"/>
    <cellStyle name="Good 5 2" xfId="795" xr:uid="{00000000-0005-0000-0000-000017030000}"/>
    <cellStyle name="Good 5 3" xfId="796" xr:uid="{00000000-0005-0000-0000-000018030000}"/>
    <cellStyle name="Good 5 4" xfId="797" xr:uid="{00000000-0005-0000-0000-000019030000}"/>
    <cellStyle name="Good 6" xfId="798" xr:uid="{00000000-0005-0000-0000-00001A030000}"/>
    <cellStyle name="Good 6 2" xfId="799" xr:uid="{00000000-0005-0000-0000-00001B030000}"/>
    <cellStyle name="Good 6 3" xfId="800" xr:uid="{00000000-0005-0000-0000-00001C030000}"/>
    <cellStyle name="Good 6 4" xfId="801" xr:uid="{00000000-0005-0000-0000-00001D030000}"/>
    <cellStyle name="Good 7" xfId="802" xr:uid="{00000000-0005-0000-0000-00001E030000}"/>
    <cellStyle name="Good 7 2" xfId="803" xr:uid="{00000000-0005-0000-0000-00001F030000}"/>
    <cellStyle name="Good 7 3" xfId="804" xr:uid="{00000000-0005-0000-0000-000020030000}"/>
    <cellStyle name="Good 7 4" xfId="805" xr:uid="{00000000-0005-0000-0000-000021030000}"/>
    <cellStyle name="Good 8" xfId="806" xr:uid="{00000000-0005-0000-0000-000022030000}"/>
    <cellStyle name="Heading 1 2" xfId="807" xr:uid="{00000000-0005-0000-0000-000023030000}"/>
    <cellStyle name="Heading 1 2 2" xfId="808" xr:uid="{00000000-0005-0000-0000-000024030000}"/>
    <cellStyle name="Heading 1 2 3" xfId="809" xr:uid="{00000000-0005-0000-0000-000025030000}"/>
    <cellStyle name="Heading 1 2 4" xfId="810" xr:uid="{00000000-0005-0000-0000-000026030000}"/>
    <cellStyle name="Heading 1 3" xfId="811" xr:uid="{00000000-0005-0000-0000-000027030000}"/>
    <cellStyle name="Heading 1 3 2" xfId="812" xr:uid="{00000000-0005-0000-0000-000028030000}"/>
    <cellStyle name="Heading 1 3 3" xfId="813" xr:uid="{00000000-0005-0000-0000-000029030000}"/>
    <cellStyle name="Heading 1 3 4" xfId="814" xr:uid="{00000000-0005-0000-0000-00002A030000}"/>
    <cellStyle name="Heading 1 4" xfId="815" xr:uid="{00000000-0005-0000-0000-00002B030000}"/>
    <cellStyle name="Heading 1 4 2" xfId="816" xr:uid="{00000000-0005-0000-0000-00002C030000}"/>
    <cellStyle name="Heading 1 4 3" xfId="817" xr:uid="{00000000-0005-0000-0000-00002D030000}"/>
    <cellStyle name="Heading 1 4 4" xfId="818" xr:uid="{00000000-0005-0000-0000-00002E030000}"/>
    <cellStyle name="Heading 1 5" xfId="819" xr:uid="{00000000-0005-0000-0000-00002F030000}"/>
    <cellStyle name="Heading 1 5 2" xfId="820" xr:uid="{00000000-0005-0000-0000-000030030000}"/>
    <cellStyle name="Heading 1 5 3" xfId="821" xr:uid="{00000000-0005-0000-0000-000031030000}"/>
    <cellStyle name="Heading 1 5 4" xfId="822" xr:uid="{00000000-0005-0000-0000-000032030000}"/>
    <cellStyle name="Heading 1 6" xfId="823" xr:uid="{00000000-0005-0000-0000-000033030000}"/>
    <cellStyle name="Heading 1 6 2" xfId="824" xr:uid="{00000000-0005-0000-0000-000034030000}"/>
    <cellStyle name="Heading 1 6 3" xfId="825" xr:uid="{00000000-0005-0000-0000-000035030000}"/>
    <cellStyle name="Heading 1 6 4" xfId="826" xr:uid="{00000000-0005-0000-0000-000036030000}"/>
    <cellStyle name="Heading 1 7" xfId="827" xr:uid="{00000000-0005-0000-0000-000037030000}"/>
    <cellStyle name="Heading 1 7 2" xfId="828" xr:uid="{00000000-0005-0000-0000-000038030000}"/>
    <cellStyle name="Heading 1 7 3" xfId="829" xr:uid="{00000000-0005-0000-0000-000039030000}"/>
    <cellStyle name="Heading 1 7 4" xfId="830" xr:uid="{00000000-0005-0000-0000-00003A030000}"/>
    <cellStyle name="Heading 1 8" xfId="831" xr:uid="{00000000-0005-0000-0000-00003B030000}"/>
    <cellStyle name="Heading 2 2" xfId="832" xr:uid="{00000000-0005-0000-0000-00003C030000}"/>
    <cellStyle name="Heading 2 2 2" xfId="833" xr:uid="{00000000-0005-0000-0000-00003D030000}"/>
    <cellStyle name="Heading 2 2 3" xfId="834" xr:uid="{00000000-0005-0000-0000-00003E030000}"/>
    <cellStyle name="Heading 2 2 4" xfId="835" xr:uid="{00000000-0005-0000-0000-00003F030000}"/>
    <cellStyle name="Heading 2 3" xfId="836" xr:uid="{00000000-0005-0000-0000-000040030000}"/>
    <cellStyle name="Heading 2 3 2" xfId="837" xr:uid="{00000000-0005-0000-0000-000041030000}"/>
    <cellStyle name="Heading 2 3 3" xfId="838" xr:uid="{00000000-0005-0000-0000-000042030000}"/>
    <cellStyle name="Heading 2 3 4" xfId="839" xr:uid="{00000000-0005-0000-0000-000043030000}"/>
    <cellStyle name="Heading 2 4" xfId="840" xr:uid="{00000000-0005-0000-0000-000044030000}"/>
    <cellStyle name="Heading 2 4 2" xfId="841" xr:uid="{00000000-0005-0000-0000-000045030000}"/>
    <cellStyle name="Heading 2 4 3" xfId="842" xr:uid="{00000000-0005-0000-0000-000046030000}"/>
    <cellStyle name="Heading 2 4 4" xfId="843" xr:uid="{00000000-0005-0000-0000-000047030000}"/>
    <cellStyle name="Heading 2 5" xfId="844" xr:uid="{00000000-0005-0000-0000-000048030000}"/>
    <cellStyle name="Heading 2 5 2" xfId="845" xr:uid="{00000000-0005-0000-0000-000049030000}"/>
    <cellStyle name="Heading 2 5 3" xfId="846" xr:uid="{00000000-0005-0000-0000-00004A030000}"/>
    <cellStyle name="Heading 2 5 4" xfId="847" xr:uid="{00000000-0005-0000-0000-00004B030000}"/>
    <cellStyle name="Heading 2 6" xfId="848" xr:uid="{00000000-0005-0000-0000-00004C030000}"/>
    <cellStyle name="Heading 2 6 2" xfId="849" xr:uid="{00000000-0005-0000-0000-00004D030000}"/>
    <cellStyle name="Heading 2 6 3" xfId="850" xr:uid="{00000000-0005-0000-0000-00004E030000}"/>
    <cellStyle name="Heading 2 6 4" xfId="851" xr:uid="{00000000-0005-0000-0000-00004F030000}"/>
    <cellStyle name="Heading 2 7" xfId="852" xr:uid="{00000000-0005-0000-0000-000050030000}"/>
    <cellStyle name="Heading 2 7 2" xfId="853" xr:uid="{00000000-0005-0000-0000-000051030000}"/>
    <cellStyle name="Heading 2 7 3" xfId="854" xr:uid="{00000000-0005-0000-0000-000052030000}"/>
    <cellStyle name="Heading 2 7 4" xfId="855" xr:uid="{00000000-0005-0000-0000-000053030000}"/>
    <cellStyle name="Heading 2 8" xfId="856" xr:uid="{00000000-0005-0000-0000-000054030000}"/>
    <cellStyle name="Heading 3 2" xfId="857" xr:uid="{00000000-0005-0000-0000-000055030000}"/>
    <cellStyle name="Heading 3 2 2" xfId="858" xr:uid="{00000000-0005-0000-0000-000056030000}"/>
    <cellStyle name="Heading 3 2 3" xfId="859" xr:uid="{00000000-0005-0000-0000-000057030000}"/>
    <cellStyle name="Heading 3 2 4" xfId="860" xr:uid="{00000000-0005-0000-0000-000058030000}"/>
    <cellStyle name="Heading 3 3" xfId="861" xr:uid="{00000000-0005-0000-0000-000059030000}"/>
    <cellStyle name="Heading 3 3 2" xfId="862" xr:uid="{00000000-0005-0000-0000-00005A030000}"/>
    <cellStyle name="Heading 3 3 3" xfId="863" xr:uid="{00000000-0005-0000-0000-00005B030000}"/>
    <cellStyle name="Heading 3 3 4" xfId="864" xr:uid="{00000000-0005-0000-0000-00005C030000}"/>
    <cellStyle name="Heading 3 4" xfId="865" xr:uid="{00000000-0005-0000-0000-00005D030000}"/>
    <cellStyle name="Heading 3 4 2" xfId="866" xr:uid="{00000000-0005-0000-0000-00005E030000}"/>
    <cellStyle name="Heading 3 4 3" xfId="867" xr:uid="{00000000-0005-0000-0000-00005F030000}"/>
    <cellStyle name="Heading 3 4 4" xfId="868" xr:uid="{00000000-0005-0000-0000-000060030000}"/>
    <cellStyle name="Heading 3 5" xfId="869" xr:uid="{00000000-0005-0000-0000-000061030000}"/>
    <cellStyle name="Heading 3 5 2" xfId="870" xr:uid="{00000000-0005-0000-0000-000062030000}"/>
    <cellStyle name="Heading 3 5 3" xfId="871" xr:uid="{00000000-0005-0000-0000-000063030000}"/>
    <cellStyle name="Heading 3 5 4" xfId="872" xr:uid="{00000000-0005-0000-0000-000064030000}"/>
    <cellStyle name="Heading 3 6" xfId="873" xr:uid="{00000000-0005-0000-0000-000065030000}"/>
    <cellStyle name="Heading 3 6 2" xfId="874" xr:uid="{00000000-0005-0000-0000-000066030000}"/>
    <cellStyle name="Heading 3 6 3" xfId="875" xr:uid="{00000000-0005-0000-0000-000067030000}"/>
    <cellStyle name="Heading 3 6 4" xfId="876" xr:uid="{00000000-0005-0000-0000-000068030000}"/>
    <cellStyle name="Heading 3 7" xfId="877" xr:uid="{00000000-0005-0000-0000-000069030000}"/>
    <cellStyle name="Heading 3 7 2" xfId="878" xr:uid="{00000000-0005-0000-0000-00006A030000}"/>
    <cellStyle name="Heading 3 7 3" xfId="879" xr:uid="{00000000-0005-0000-0000-00006B030000}"/>
    <cellStyle name="Heading 3 7 4" xfId="880" xr:uid="{00000000-0005-0000-0000-00006C030000}"/>
    <cellStyle name="Heading 3 8" xfId="881" xr:uid="{00000000-0005-0000-0000-00006D030000}"/>
    <cellStyle name="Heading 4 2" xfId="882" xr:uid="{00000000-0005-0000-0000-00006E030000}"/>
    <cellStyle name="Heading 4 2 2" xfId="883" xr:uid="{00000000-0005-0000-0000-00006F030000}"/>
    <cellStyle name="Heading 4 2 3" xfId="884" xr:uid="{00000000-0005-0000-0000-000070030000}"/>
    <cellStyle name="Heading 4 2 4" xfId="885" xr:uid="{00000000-0005-0000-0000-000071030000}"/>
    <cellStyle name="Heading 4 3" xfId="886" xr:uid="{00000000-0005-0000-0000-000072030000}"/>
    <cellStyle name="Heading 4 3 2" xfId="887" xr:uid="{00000000-0005-0000-0000-000073030000}"/>
    <cellStyle name="Heading 4 3 3" xfId="888" xr:uid="{00000000-0005-0000-0000-000074030000}"/>
    <cellStyle name="Heading 4 3 4" xfId="889" xr:uid="{00000000-0005-0000-0000-000075030000}"/>
    <cellStyle name="Heading 4 4" xfId="890" xr:uid="{00000000-0005-0000-0000-000076030000}"/>
    <cellStyle name="Heading 4 4 2" xfId="891" xr:uid="{00000000-0005-0000-0000-000077030000}"/>
    <cellStyle name="Heading 4 4 3" xfId="892" xr:uid="{00000000-0005-0000-0000-000078030000}"/>
    <cellStyle name="Heading 4 4 4" xfId="893" xr:uid="{00000000-0005-0000-0000-000079030000}"/>
    <cellStyle name="Heading 4 5" xfId="894" xr:uid="{00000000-0005-0000-0000-00007A030000}"/>
    <cellStyle name="Heading 4 5 2" xfId="895" xr:uid="{00000000-0005-0000-0000-00007B030000}"/>
    <cellStyle name="Heading 4 5 3" xfId="896" xr:uid="{00000000-0005-0000-0000-00007C030000}"/>
    <cellStyle name="Heading 4 5 4" xfId="897" xr:uid="{00000000-0005-0000-0000-00007D030000}"/>
    <cellStyle name="Heading 4 6" xfId="898" xr:uid="{00000000-0005-0000-0000-00007E030000}"/>
    <cellStyle name="Heading 4 6 2" xfId="899" xr:uid="{00000000-0005-0000-0000-00007F030000}"/>
    <cellStyle name="Heading 4 6 3" xfId="900" xr:uid="{00000000-0005-0000-0000-000080030000}"/>
    <cellStyle name="Heading 4 6 4" xfId="901" xr:uid="{00000000-0005-0000-0000-000081030000}"/>
    <cellStyle name="Heading 4 7" xfId="902" xr:uid="{00000000-0005-0000-0000-000082030000}"/>
    <cellStyle name="Heading 4 7 2" xfId="903" xr:uid="{00000000-0005-0000-0000-000083030000}"/>
    <cellStyle name="Heading 4 7 3" xfId="904" xr:uid="{00000000-0005-0000-0000-000084030000}"/>
    <cellStyle name="Heading 4 7 4" xfId="905" xr:uid="{00000000-0005-0000-0000-000085030000}"/>
    <cellStyle name="Heading 4 8" xfId="906" xr:uid="{00000000-0005-0000-0000-000086030000}"/>
    <cellStyle name="Input 2" xfId="907" xr:uid="{00000000-0005-0000-0000-000087030000}"/>
    <cellStyle name="Input 2 2" xfId="908" xr:uid="{00000000-0005-0000-0000-000088030000}"/>
    <cellStyle name="Input 2 3" xfId="909" xr:uid="{00000000-0005-0000-0000-000089030000}"/>
    <cellStyle name="Input 2 4" xfId="910" xr:uid="{00000000-0005-0000-0000-00008A030000}"/>
    <cellStyle name="Input 3" xfId="911" xr:uid="{00000000-0005-0000-0000-00008B030000}"/>
    <cellStyle name="Input 3 2" xfId="912" xr:uid="{00000000-0005-0000-0000-00008C030000}"/>
    <cellStyle name="Input 3 3" xfId="913" xr:uid="{00000000-0005-0000-0000-00008D030000}"/>
    <cellStyle name="Input 3 4" xfId="914" xr:uid="{00000000-0005-0000-0000-00008E030000}"/>
    <cellStyle name="Input 4" xfId="915" xr:uid="{00000000-0005-0000-0000-00008F030000}"/>
    <cellStyle name="Input 4 2" xfId="916" xr:uid="{00000000-0005-0000-0000-000090030000}"/>
    <cellStyle name="Input 4 3" xfId="917" xr:uid="{00000000-0005-0000-0000-000091030000}"/>
    <cellStyle name="Input 4 4" xfId="918" xr:uid="{00000000-0005-0000-0000-000092030000}"/>
    <cellStyle name="Input 5" xfId="919" xr:uid="{00000000-0005-0000-0000-000093030000}"/>
    <cellStyle name="Input 5 2" xfId="920" xr:uid="{00000000-0005-0000-0000-000094030000}"/>
    <cellStyle name="Input 5 3" xfId="921" xr:uid="{00000000-0005-0000-0000-000095030000}"/>
    <cellStyle name="Input 5 4" xfId="922" xr:uid="{00000000-0005-0000-0000-000096030000}"/>
    <cellStyle name="Input 6" xfId="923" xr:uid="{00000000-0005-0000-0000-000097030000}"/>
    <cellStyle name="Input 6 2" xfId="924" xr:uid="{00000000-0005-0000-0000-000098030000}"/>
    <cellStyle name="Input 6 3" xfId="925" xr:uid="{00000000-0005-0000-0000-000099030000}"/>
    <cellStyle name="Input 6 4" xfId="926" xr:uid="{00000000-0005-0000-0000-00009A030000}"/>
    <cellStyle name="Input 7" xfId="927" xr:uid="{00000000-0005-0000-0000-00009B030000}"/>
    <cellStyle name="Input 7 2" xfId="928" xr:uid="{00000000-0005-0000-0000-00009C030000}"/>
    <cellStyle name="Input 7 3" xfId="929" xr:uid="{00000000-0005-0000-0000-00009D030000}"/>
    <cellStyle name="Input 7 4" xfId="930" xr:uid="{00000000-0005-0000-0000-00009E030000}"/>
    <cellStyle name="Input 8" xfId="931" xr:uid="{00000000-0005-0000-0000-00009F030000}"/>
    <cellStyle name="Linked Cell 2" xfId="932" xr:uid="{00000000-0005-0000-0000-0000A0030000}"/>
    <cellStyle name="Linked Cell 2 2" xfId="933" xr:uid="{00000000-0005-0000-0000-0000A1030000}"/>
    <cellStyle name="Linked Cell 2 3" xfId="934" xr:uid="{00000000-0005-0000-0000-0000A2030000}"/>
    <cellStyle name="Linked Cell 2 4" xfId="935" xr:uid="{00000000-0005-0000-0000-0000A3030000}"/>
    <cellStyle name="Linked Cell 3" xfId="936" xr:uid="{00000000-0005-0000-0000-0000A4030000}"/>
    <cellStyle name="Linked Cell 3 2" xfId="937" xr:uid="{00000000-0005-0000-0000-0000A5030000}"/>
    <cellStyle name="Linked Cell 3 3" xfId="938" xr:uid="{00000000-0005-0000-0000-0000A6030000}"/>
    <cellStyle name="Linked Cell 3 4" xfId="939" xr:uid="{00000000-0005-0000-0000-0000A7030000}"/>
    <cellStyle name="Linked Cell 4" xfId="940" xr:uid="{00000000-0005-0000-0000-0000A8030000}"/>
    <cellStyle name="Linked Cell 4 2" xfId="941" xr:uid="{00000000-0005-0000-0000-0000A9030000}"/>
    <cellStyle name="Linked Cell 4 3" xfId="942" xr:uid="{00000000-0005-0000-0000-0000AA030000}"/>
    <cellStyle name="Linked Cell 4 4" xfId="943" xr:uid="{00000000-0005-0000-0000-0000AB030000}"/>
    <cellStyle name="Linked Cell 5" xfId="944" xr:uid="{00000000-0005-0000-0000-0000AC030000}"/>
    <cellStyle name="Linked Cell 5 2" xfId="945" xr:uid="{00000000-0005-0000-0000-0000AD030000}"/>
    <cellStyle name="Linked Cell 5 3" xfId="946" xr:uid="{00000000-0005-0000-0000-0000AE030000}"/>
    <cellStyle name="Linked Cell 5 4" xfId="947" xr:uid="{00000000-0005-0000-0000-0000AF030000}"/>
    <cellStyle name="Linked Cell 6" xfId="948" xr:uid="{00000000-0005-0000-0000-0000B0030000}"/>
    <cellStyle name="Linked Cell 6 2" xfId="949" xr:uid="{00000000-0005-0000-0000-0000B1030000}"/>
    <cellStyle name="Linked Cell 6 3" xfId="950" xr:uid="{00000000-0005-0000-0000-0000B2030000}"/>
    <cellStyle name="Linked Cell 6 4" xfId="951" xr:uid="{00000000-0005-0000-0000-0000B3030000}"/>
    <cellStyle name="Linked Cell 7" xfId="952" xr:uid="{00000000-0005-0000-0000-0000B4030000}"/>
    <cellStyle name="Linked Cell 7 2" xfId="953" xr:uid="{00000000-0005-0000-0000-0000B5030000}"/>
    <cellStyle name="Linked Cell 7 3" xfId="954" xr:uid="{00000000-0005-0000-0000-0000B6030000}"/>
    <cellStyle name="Linked Cell 7 4" xfId="955" xr:uid="{00000000-0005-0000-0000-0000B7030000}"/>
    <cellStyle name="Linked Cell 8" xfId="956" xr:uid="{00000000-0005-0000-0000-0000B8030000}"/>
    <cellStyle name="Neutral 2" xfId="957" xr:uid="{00000000-0005-0000-0000-0000B9030000}"/>
    <cellStyle name="Neutral 2 2" xfId="958" xr:uid="{00000000-0005-0000-0000-0000BA030000}"/>
    <cellStyle name="Neutral 2 3" xfId="959" xr:uid="{00000000-0005-0000-0000-0000BB030000}"/>
    <cellStyle name="Neutral 2 4" xfId="960" xr:uid="{00000000-0005-0000-0000-0000BC030000}"/>
    <cellStyle name="Neutral 3" xfId="961" xr:uid="{00000000-0005-0000-0000-0000BD030000}"/>
    <cellStyle name="Neutral 3 2" xfId="962" xr:uid="{00000000-0005-0000-0000-0000BE030000}"/>
    <cellStyle name="Neutral 3 3" xfId="963" xr:uid="{00000000-0005-0000-0000-0000BF030000}"/>
    <cellStyle name="Neutral 3 4" xfId="964" xr:uid="{00000000-0005-0000-0000-0000C0030000}"/>
    <cellStyle name="Neutral 4" xfId="965" xr:uid="{00000000-0005-0000-0000-0000C1030000}"/>
    <cellStyle name="Neutral 4 2" xfId="966" xr:uid="{00000000-0005-0000-0000-0000C2030000}"/>
    <cellStyle name="Neutral 4 3" xfId="967" xr:uid="{00000000-0005-0000-0000-0000C3030000}"/>
    <cellStyle name="Neutral 4 4" xfId="968" xr:uid="{00000000-0005-0000-0000-0000C4030000}"/>
    <cellStyle name="Neutral 5" xfId="969" xr:uid="{00000000-0005-0000-0000-0000C5030000}"/>
    <cellStyle name="Neutral 5 2" xfId="970" xr:uid="{00000000-0005-0000-0000-0000C6030000}"/>
    <cellStyle name="Neutral 5 3" xfId="971" xr:uid="{00000000-0005-0000-0000-0000C7030000}"/>
    <cellStyle name="Neutral 5 4" xfId="972" xr:uid="{00000000-0005-0000-0000-0000C8030000}"/>
    <cellStyle name="Neutral 6" xfId="973" xr:uid="{00000000-0005-0000-0000-0000C9030000}"/>
    <cellStyle name="Neutral 6 2" xfId="974" xr:uid="{00000000-0005-0000-0000-0000CA030000}"/>
    <cellStyle name="Neutral 6 3" xfId="975" xr:uid="{00000000-0005-0000-0000-0000CB030000}"/>
    <cellStyle name="Neutral 6 4" xfId="976" xr:uid="{00000000-0005-0000-0000-0000CC030000}"/>
    <cellStyle name="Neutral 7" xfId="977" xr:uid="{00000000-0005-0000-0000-0000CD030000}"/>
    <cellStyle name="Neutral 7 2" xfId="978" xr:uid="{00000000-0005-0000-0000-0000CE030000}"/>
    <cellStyle name="Neutral 7 3" xfId="979" xr:uid="{00000000-0005-0000-0000-0000CF030000}"/>
    <cellStyle name="Neutral 7 4" xfId="980" xr:uid="{00000000-0005-0000-0000-0000D0030000}"/>
    <cellStyle name="Neutral 8" xfId="981" xr:uid="{00000000-0005-0000-0000-0000D1030000}"/>
    <cellStyle name="Normal" xfId="0" builtinId="0"/>
    <cellStyle name="Normal 10" xfId="982" xr:uid="{00000000-0005-0000-0000-0000D3030000}"/>
    <cellStyle name="Normal 11" xfId="983" xr:uid="{00000000-0005-0000-0000-0000D4030000}"/>
    <cellStyle name="Normal 12" xfId="984" xr:uid="{00000000-0005-0000-0000-0000D5030000}"/>
    <cellStyle name="Normal 12 2" xfId="985" xr:uid="{00000000-0005-0000-0000-0000D6030000}"/>
    <cellStyle name="Normal 12_A-1" xfId="986" xr:uid="{00000000-0005-0000-0000-0000D7030000}"/>
    <cellStyle name="Normal 13" xfId="987" xr:uid="{00000000-0005-0000-0000-0000D8030000}"/>
    <cellStyle name="Normal 14" xfId="988" xr:uid="{00000000-0005-0000-0000-0000D9030000}"/>
    <cellStyle name="Normal 14 2" xfId="989" xr:uid="{00000000-0005-0000-0000-0000DA030000}"/>
    <cellStyle name="Normal 14_A-1" xfId="990" xr:uid="{00000000-0005-0000-0000-0000DB030000}"/>
    <cellStyle name="Normal 15" xfId="991" xr:uid="{00000000-0005-0000-0000-0000DC030000}"/>
    <cellStyle name="Normal 16" xfId="992" xr:uid="{00000000-0005-0000-0000-0000DD030000}"/>
    <cellStyle name="Normal 16 2" xfId="993" xr:uid="{00000000-0005-0000-0000-0000DE030000}"/>
    <cellStyle name="Normal 17" xfId="994" xr:uid="{00000000-0005-0000-0000-0000DF030000}"/>
    <cellStyle name="Normal 18" xfId="995" xr:uid="{00000000-0005-0000-0000-0000E0030000}"/>
    <cellStyle name="Normal 19" xfId="996" xr:uid="{00000000-0005-0000-0000-0000E1030000}"/>
    <cellStyle name="Normal 2" xfId="6" xr:uid="{00000000-0005-0000-0000-0000E2030000}"/>
    <cellStyle name="Normal 2 10" xfId="997" xr:uid="{00000000-0005-0000-0000-0000E3030000}"/>
    <cellStyle name="Normal 2 11" xfId="998" xr:uid="{00000000-0005-0000-0000-0000E4030000}"/>
    <cellStyle name="Normal 2 12" xfId="999" xr:uid="{00000000-0005-0000-0000-0000E5030000}"/>
    <cellStyle name="Normal 2 13" xfId="1000" xr:uid="{00000000-0005-0000-0000-0000E6030000}"/>
    <cellStyle name="Normal 2 13 2" xfId="1001" xr:uid="{00000000-0005-0000-0000-0000E7030000}"/>
    <cellStyle name="Normal 2 13_A-1" xfId="1002" xr:uid="{00000000-0005-0000-0000-0000E8030000}"/>
    <cellStyle name="Normal 2 14" xfId="1003" xr:uid="{00000000-0005-0000-0000-0000E9030000}"/>
    <cellStyle name="Normal 2 15" xfId="1004" xr:uid="{00000000-0005-0000-0000-0000EA030000}"/>
    <cellStyle name="Normal 2 16" xfId="1005" xr:uid="{00000000-0005-0000-0000-0000EB030000}"/>
    <cellStyle name="Normal 2 17" xfId="1006" xr:uid="{00000000-0005-0000-0000-0000EC030000}"/>
    <cellStyle name="Normal 2 18" xfId="1007" xr:uid="{00000000-0005-0000-0000-0000ED030000}"/>
    <cellStyle name="Normal 2 19" xfId="1008" xr:uid="{00000000-0005-0000-0000-0000EE030000}"/>
    <cellStyle name="Normal 2 2" xfId="1009" xr:uid="{00000000-0005-0000-0000-0000EF030000}"/>
    <cellStyle name="Normal 2 2 2" xfId="1010" xr:uid="{00000000-0005-0000-0000-0000F0030000}"/>
    <cellStyle name="Normal 2 2 3" xfId="1011" xr:uid="{00000000-0005-0000-0000-0000F1030000}"/>
    <cellStyle name="Normal 2 2 4" xfId="1012" xr:uid="{00000000-0005-0000-0000-0000F2030000}"/>
    <cellStyle name="Normal 2 20" xfId="1013" xr:uid="{00000000-0005-0000-0000-0000F3030000}"/>
    <cellStyle name="Normal 2 3" xfId="1014" xr:uid="{00000000-0005-0000-0000-0000F4030000}"/>
    <cellStyle name="Normal 2 3 2" xfId="1015" xr:uid="{00000000-0005-0000-0000-0000F5030000}"/>
    <cellStyle name="Normal 2 4" xfId="1016" xr:uid="{00000000-0005-0000-0000-0000F6030000}"/>
    <cellStyle name="Normal 2 4 2" xfId="1017" xr:uid="{00000000-0005-0000-0000-0000F7030000}"/>
    <cellStyle name="Normal 2 5" xfId="1018" xr:uid="{00000000-0005-0000-0000-0000F8030000}"/>
    <cellStyle name="Normal 2 5 2" xfId="1019" xr:uid="{00000000-0005-0000-0000-0000F9030000}"/>
    <cellStyle name="Normal 2 5 3" xfId="1020" xr:uid="{00000000-0005-0000-0000-0000FA030000}"/>
    <cellStyle name="Normal 2 5_A-1" xfId="1021" xr:uid="{00000000-0005-0000-0000-0000FB030000}"/>
    <cellStyle name="Normal 2 6" xfId="1022" xr:uid="{00000000-0005-0000-0000-0000FC030000}"/>
    <cellStyle name="Normal 2 7" xfId="1023" xr:uid="{00000000-0005-0000-0000-0000FD030000}"/>
    <cellStyle name="Normal 2 8" xfId="1024" xr:uid="{00000000-0005-0000-0000-0000FE030000}"/>
    <cellStyle name="Normal 2 9" xfId="1025" xr:uid="{00000000-0005-0000-0000-0000FF030000}"/>
    <cellStyle name="Normal 2_2012-13 Distr" xfId="1026" xr:uid="{00000000-0005-0000-0000-000000040000}"/>
    <cellStyle name="Normal 20" xfId="1027" xr:uid="{00000000-0005-0000-0000-000001040000}"/>
    <cellStyle name="Normal 21" xfId="1028" xr:uid="{00000000-0005-0000-0000-000002040000}"/>
    <cellStyle name="Normal 22" xfId="1029" xr:uid="{00000000-0005-0000-0000-000003040000}"/>
    <cellStyle name="Normal 23" xfId="1030" xr:uid="{00000000-0005-0000-0000-000004040000}"/>
    <cellStyle name="Normal 24" xfId="1031" xr:uid="{00000000-0005-0000-0000-000005040000}"/>
    <cellStyle name="Normal 25" xfId="1032" xr:uid="{00000000-0005-0000-0000-000006040000}"/>
    <cellStyle name="Normal 26" xfId="1033" xr:uid="{00000000-0005-0000-0000-000007040000}"/>
    <cellStyle name="Normal 3" xfId="1034" xr:uid="{00000000-0005-0000-0000-000008040000}"/>
    <cellStyle name="Normal 3 2" xfId="1035" xr:uid="{00000000-0005-0000-0000-000009040000}"/>
    <cellStyle name="Normal 3 3" xfId="1036" xr:uid="{00000000-0005-0000-0000-00000A040000}"/>
    <cellStyle name="Normal 3 4" xfId="1037" xr:uid="{00000000-0005-0000-0000-00000B040000}"/>
    <cellStyle name="Normal 3 5" xfId="1038" xr:uid="{00000000-0005-0000-0000-00000C040000}"/>
    <cellStyle name="Normal 4" xfId="1039" xr:uid="{00000000-0005-0000-0000-00000D040000}"/>
    <cellStyle name="Normal 4 2" xfId="1040" xr:uid="{00000000-0005-0000-0000-00000E040000}"/>
    <cellStyle name="Normal 4 3" xfId="1041" xr:uid="{00000000-0005-0000-0000-00000F040000}"/>
    <cellStyle name="Normal 4 4" xfId="1042" xr:uid="{00000000-0005-0000-0000-000010040000}"/>
    <cellStyle name="Normal 4 5" xfId="1043" xr:uid="{00000000-0005-0000-0000-000011040000}"/>
    <cellStyle name="Normal 5" xfId="1044" xr:uid="{00000000-0005-0000-0000-000012040000}"/>
    <cellStyle name="Normal 5 2" xfId="1045" xr:uid="{00000000-0005-0000-0000-000013040000}"/>
    <cellStyle name="Normal 6" xfId="1046" xr:uid="{00000000-0005-0000-0000-000014040000}"/>
    <cellStyle name="Normal 6 2" xfId="1047" xr:uid="{00000000-0005-0000-0000-000015040000}"/>
    <cellStyle name="Normal 7" xfId="1048" xr:uid="{00000000-0005-0000-0000-000016040000}"/>
    <cellStyle name="Normal 8" xfId="1049" xr:uid="{00000000-0005-0000-0000-000017040000}"/>
    <cellStyle name="Normal 8 2" xfId="1050" xr:uid="{00000000-0005-0000-0000-000018040000}"/>
    <cellStyle name="Normal 9" xfId="1051" xr:uid="{00000000-0005-0000-0000-000019040000}"/>
    <cellStyle name="Normal 9 2" xfId="1052" xr:uid="{00000000-0005-0000-0000-00001A040000}"/>
    <cellStyle name="Note 2" xfId="1053" xr:uid="{00000000-0005-0000-0000-00001B040000}"/>
    <cellStyle name="Note 2 2" xfId="1054" xr:uid="{00000000-0005-0000-0000-00001C040000}"/>
    <cellStyle name="Note 2 3" xfId="1055" xr:uid="{00000000-0005-0000-0000-00001D040000}"/>
    <cellStyle name="Note 2 4" xfId="1056" xr:uid="{00000000-0005-0000-0000-00001E040000}"/>
    <cellStyle name="Note 2 5" xfId="1057" xr:uid="{00000000-0005-0000-0000-00001F040000}"/>
    <cellStyle name="Note 3" xfId="1058" xr:uid="{00000000-0005-0000-0000-000020040000}"/>
    <cellStyle name="Note 3 2" xfId="1059" xr:uid="{00000000-0005-0000-0000-000021040000}"/>
    <cellStyle name="Note 3 3" xfId="1060" xr:uid="{00000000-0005-0000-0000-000022040000}"/>
    <cellStyle name="Note 3 4" xfId="1061" xr:uid="{00000000-0005-0000-0000-000023040000}"/>
    <cellStyle name="Note 4" xfId="1062" xr:uid="{00000000-0005-0000-0000-000024040000}"/>
    <cellStyle name="Note 4 2" xfId="1063" xr:uid="{00000000-0005-0000-0000-000025040000}"/>
    <cellStyle name="Note 4 3" xfId="1064" xr:uid="{00000000-0005-0000-0000-000026040000}"/>
    <cellStyle name="Note 4 4" xfId="1065" xr:uid="{00000000-0005-0000-0000-000027040000}"/>
    <cellStyle name="Note 5" xfId="1066" xr:uid="{00000000-0005-0000-0000-000028040000}"/>
    <cellStyle name="Note 5 2" xfId="1067" xr:uid="{00000000-0005-0000-0000-000029040000}"/>
    <cellStyle name="Note 5 3" xfId="1068" xr:uid="{00000000-0005-0000-0000-00002A040000}"/>
    <cellStyle name="Note 5 4" xfId="1069" xr:uid="{00000000-0005-0000-0000-00002B040000}"/>
    <cellStyle name="Note 6" xfId="1070" xr:uid="{00000000-0005-0000-0000-00002C040000}"/>
    <cellStyle name="Note 6 2" xfId="1071" xr:uid="{00000000-0005-0000-0000-00002D040000}"/>
    <cellStyle name="Note 6 3" xfId="1072" xr:uid="{00000000-0005-0000-0000-00002E040000}"/>
    <cellStyle name="Note 6 4" xfId="1073" xr:uid="{00000000-0005-0000-0000-00002F040000}"/>
    <cellStyle name="Note 7" xfId="1074" xr:uid="{00000000-0005-0000-0000-000030040000}"/>
    <cellStyle name="Note 7 2" xfId="1075" xr:uid="{00000000-0005-0000-0000-000031040000}"/>
    <cellStyle name="Note 7 3" xfId="1076" xr:uid="{00000000-0005-0000-0000-000032040000}"/>
    <cellStyle name="Note 7 4" xfId="1077" xr:uid="{00000000-0005-0000-0000-000033040000}"/>
    <cellStyle name="Note 8" xfId="1078" xr:uid="{00000000-0005-0000-0000-000034040000}"/>
    <cellStyle name="Output 2" xfId="1079" xr:uid="{00000000-0005-0000-0000-000035040000}"/>
    <cellStyle name="Output 2 2" xfId="1080" xr:uid="{00000000-0005-0000-0000-000036040000}"/>
    <cellStyle name="Output 2 3" xfId="1081" xr:uid="{00000000-0005-0000-0000-000037040000}"/>
    <cellStyle name="Output 2 4" xfId="1082" xr:uid="{00000000-0005-0000-0000-000038040000}"/>
    <cellStyle name="Output 3" xfId="1083" xr:uid="{00000000-0005-0000-0000-000039040000}"/>
    <cellStyle name="Output 3 2" xfId="1084" xr:uid="{00000000-0005-0000-0000-00003A040000}"/>
    <cellStyle name="Output 3 3" xfId="1085" xr:uid="{00000000-0005-0000-0000-00003B040000}"/>
    <cellStyle name="Output 3 4" xfId="1086" xr:uid="{00000000-0005-0000-0000-00003C040000}"/>
    <cellStyle name="Output 4" xfId="1087" xr:uid="{00000000-0005-0000-0000-00003D040000}"/>
    <cellStyle name="Output 4 2" xfId="1088" xr:uid="{00000000-0005-0000-0000-00003E040000}"/>
    <cellStyle name="Output 4 3" xfId="1089" xr:uid="{00000000-0005-0000-0000-00003F040000}"/>
    <cellStyle name="Output 4 4" xfId="1090" xr:uid="{00000000-0005-0000-0000-000040040000}"/>
    <cellStyle name="Output 5" xfId="1091" xr:uid="{00000000-0005-0000-0000-000041040000}"/>
    <cellStyle name="Output 5 2" xfId="1092" xr:uid="{00000000-0005-0000-0000-000042040000}"/>
    <cellStyle name="Output 5 3" xfId="1093" xr:uid="{00000000-0005-0000-0000-000043040000}"/>
    <cellStyle name="Output 5 4" xfId="1094" xr:uid="{00000000-0005-0000-0000-000044040000}"/>
    <cellStyle name="Output 6" xfId="1095" xr:uid="{00000000-0005-0000-0000-000045040000}"/>
    <cellStyle name="Output 6 2" xfId="1096" xr:uid="{00000000-0005-0000-0000-000046040000}"/>
    <cellStyle name="Output 6 3" xfId="1097" xr:uid="{00000000-0005-0000-0000-000047040000}"/>
    <cellStyle name="Output 6 4" xfId="1098" xr:uid="{00000000-0005-0000-0000-000048040000}"/>
    <cellStyle name="Output 7" xfId="1099" xr:uid="{00000000-0005-0000-0000-000049040000}"/>
    <cellStyle name="Output 7 2" xfId="1100" xr:uid="{00000000-0005-0000-0000-00004A040000}"/>
    <cellStyle name="Output 7 3" xfId="1101" xr:uid="{00000000-0005-0000-0000-00004B040000}"/>
    <cellStyle name="Output 7 4" xfId="1102" xr:uid="{00000000-0005-0000-0000-00004C040000}"/>
    <cellStyle name="Output 8" xfId="1103" xr:uid="{00000000-0005-0000-0000-00004D040000}"/>
    <cellStyle name="Percent" xfId="2" builtinId="5"/>
    <cellStyle name="Percent 2" xfId="5" xr:uid="{00000000-0005-0000-0000-00004F040000}"/>
    <cellStyle name="Percent 2 2" xfId="1104" xr:uid="{00000000-0005-0000-0000-000050040000}"/>
    <cellStyle name="Percent 2 3" xfId="1105" xr:uid="{00000000-0005-0000-0000-000051040000}"/>
    <cellStyle name="Percent 2 4" xfId="1106" xr:uid="{00000000-0005-0000-0000-000052040000}"/>
    <cellStyle name="Percent 3" xfId="7" xr:uid="{00000000-0005-0000-0000-000053040000}"/>
    <cellStyle name="Percent 3 2" xfId="1107" xr:uid="{00000000-0005-0000-0000-000054040000}"/>
    <cellStyle name="Percent 4" xfId="1108" xr:uid="{00000000-0005-0000-0000-000055040000}"/>
    <cellStyle name="Percent 5" xfId="1109" xr:uid="{00000000-0005-0000-0000-000056040000}"/>
    <cellStyle name="Title 2" xfId="1110" xr:uid="{00000000-0005-0000-0000-000057040000}"/>
    <cellStyle name="Title 2 2" xfId="1111" xr:uid="{00000000-0005-0000-0000-000058040000}"/>
    <cellStyle name="Title 2 3" xfId="1112" xr:uid="{00000000-0005-0000-0000-000059040000}"/>
    <cellStyle name="Title 2 4" xfId="1113" xr:uid="{00000000-0005-0000-0000-00005A040000}"/>
    <cellStyle name="Title 3" xfId="1114" xr:uid="{00000000-0005-0000-0000-00005B040000}"/>
    <cellStyle name="Title 3 2" xfId="1115" xr:uid="{00000000-0005-0000-0000-00005C040000}"/>
    <cellStyle name="Title 3 3" xfId="1116" xr:uid="{00000000-0005-0000-0000-00005D040000}"/>
    <cellStyle name="Title 3 4" xfId="1117" xr:uid="{00000000-0005-0000-0000-00005E040000}"/>
    <cellStyle name="Title 4" xfId="1118" xr:uid="{00000000-0005-0000-0000-00005F040000}"/>
    <cellStyle name="Title 4 2" xfId="1119" xr:uid="{00000000-0005-0000-0000-000060040000}"/>
    <cellStyle name="Title 4 3" xfId="1120" xr:uid="{00000000-0005-0000-0000-000061040000}"/>
    <cellStyle name="Title 4 4" xfId="1121" xr:uid="{00000000-0005-0000-0000-000062040000}"/>
    <cellStyle name="Title 5" xfId="1122" xr:uid="{00000000-0005-0000-0000-000063040000}"/>
    <cellStyle name="Title 5 2" xfId="1123" xr:uid="{00000000-0005-0000-0000-000064040000}"/>
    <cellStyle name="Title 5 3" xfId="1124" xr:uid="{00000000-0005-0000-0000-000065040000}"/>
    <cellStyle name="Title 5 4" xfId="1125" xr:uid="{00000000-0005-0000-0000-000066040000}"/>
    <cellStyle name="Title 6" xfId="1126" xr:uid="{00000000-0005-0000-0000-000067040000}"/>
    <cellStyle name="Title 6 2" xfId="1127" xr:uid="{00000000-0005-0000-0000-000068040000}"/>
    <cellStyle name="Title 6 3" xfId="1128" xr:uid="{00000000-0005-0000-0000-000069040000}"/>
    <cellStyle name="Title 6 4" xfId="1129" xr:uid="{00000000-0005-0000-0000-00006A040000}"/>
    <cellStyle name="Title 7" xfId="1130" xr:uid="{00000000-0005-0000-0000-00006B040000}"/>
    <cellStyle name="Title 7 2" xfId="1131" xr:uid="{00000000-0005-0000-0000-00006C040000}"/>
    <cellStyle name="Title 7 3" xfId="1132" xr:uid="{00000000-0005-0000-0000-00006D040000}"/>
    <cellStyle name="Title 7 4" xfId="1133" xr:uid="{00000000-0005-0000-0000-00006E040000}"/>
    <cellStyle name="Title 8" xfId="1134" xr:uid="{00000000-0005-0000-0000-00006F040000}"/>
    <cellStyle name="Total 2" xfId="1135" xr:uid="{00000000-0005-0000-0000-000070040000}"/>
    <cellStyle name="Total 2 2" xfId="1136" xr:uid="{00000000-0005-0000-0000-000071040000}"/>
    <cellStyle name="Total 2 3" xfId="1137" xr:uid="{00000000-0005-0000-0000-000072040000}"/>
    <cellStyle name="Total 2 4" xfId="1138" xr:uid="{00000000-0005-0000-0000-000073040000}"/>
    <cellStyle name="Total 3" xfId="1139" xr:uid="{00000000-0005-0000-0000-000074040000}"/>
    <cellStyle name="Total 3 2" xfId="1140" xr:uid="{00000000-0005-0000-0000-000075040000}"/>
    <cellStyle name="Total 3 3" xfId="1141" xr:uid="{00000000-0005-0000-0000-000076040000}"/>
    <cellStyle name="Total 3 4" xfId="1142" xr:uid="{00000000-0005-0000-0000-000077040000}"/>
    <cellStyle name="Total 4" xfId="1143" xr:uid="{00000000-0005-0000-0000-000078040000}"/>
    <cellStyle name="Total 4 2" xfId="1144" xr:uid="{00000000-0005-0000-0000-000079040000}"/>
    <cellStyle name="Total 4 3" xfId="1145" xr:uid="{00000000-0005-0000-0000-00007A040000}"/>
    <cellStyle name="Total 4 4" xfId="1146" xr:uid="{00000000-0005-0000-0000-00007B040000}"/>
    <cellStyle name="Total 5" xfId="1147" xr:uid="{00000000-0005-0000-0000-00007C040000}"/>
    <cellStyle name="Total 5 2" xfId="1148" xr:uid="{00000000-0005-0000-0000-00007D040000}"/>
    <cellStyle name="Total 5 3" xfId="1149" xr:uid="{00000000-0005-0000-0000-00007E040000}"/>
    <cellStyle name="Total 5 4" xfId="1150" xr:uid="{00000000-0005-0000-0000-00007F040000}"/>
    <cellStyle name="Total 6" xfId="1151" xr:uid="{00000000-0005-0000-0000-000080040000}"/>
    <cellStyle name="Total 6 2" xfId="1152" xr:uid="{00000000-0005-0000-0000-000081040000}"/>
    <cellStyle name="Total 6 3" xfId="1153" xr:uid="{00000000-0005-0000-0000-000082040000}"/>
    <cellStyle name="Total 6 4" xfId="1154" xr:uid="{00000000-0005-0000-0000-000083040000}"/>
    <cellStyle name="Total 7" xfId="1155" xr:uid="{00000000-0005-0000-0000-000084040000}"/>
    <cellStyle name="Total 7 2" xfId="1156" xr:uid="{00000000-0005-0000-0000-000085040000}"/>
    <cellStyle name="Total 7 3" xfId="1157" xr:uid="{00000000-0005-0000-0000-000086040000}"/>
    <cellStyle name="Total 7 4" xfId="1158" xr:uid="{00000000-0005-0000-0000-000087040000}"/>
    <cellStyle name="Total 8" xfId="1159" xr:uid="{00000000-0005-0000-0000-000088040000}"/>
    <cellStyle name="Warning Text 2" xfId="1160" xr:uid="{00000000-0005-0000-0000-000089040000}"/>
    <cellStyle name="Warning Text 2 2" xfId="1161" xr:uid="{00000000-0005-0000-0000-00008A040000}"/>
    <cellStyle name="Warning Text 2 3" xfId="1162" xr:uid="{00000000-0005-0000-0000-00008B040000}"/>
    <cellStyle name="Warning Text 2 4" xfId="1163" xr:uid="{00000000-0005-0000-0000-00008C040000}"/>
    <cellStyle name="Warning Text 3" xfId="1164" xr:uid="{00000000-0005-0000-0000-00008D040000}"/>
    <cellStyle name="Warning Text 3 2" xfId="1165" xr:uid="{00000000-0005-0000-0000-00008E040000}"/>
    <cellStyle name="Warning Text 3 3" xfId="1166" xr:uid="{00000000-0005-0000-0000-00008F040000}"/>
    <cellStyle name="Warning Text 3 4" xfId="1167" xr:uid="{00000000-0005-0000-0000-000090040000}"/>
    <cellStyle name="Warning Text 4" xfId="1168" xr:uid="{00000000-0005-0000-0000-000091040000}"/>
    <cellStyle name="Warning Text 4 2" xfId="1169" xr:uid="{00000000-0005-0000-0000-000092040000}"/>
    <cellStyle name="Warning Text 4 3" xfId="1170" xr:uid="{00000000-0005-0000-0000-000093040000}"/>
    <cellStyle name="Warning Text 4 4" xfId="1171" xr:uid="{00000000-0005-0000-0000-000094040000}"/>
    <cellStyle name="Warning Text 5" xfId="1172" xr:uid="{00000000-0005-0000-0000-000095040000}"/>
    <cellStyle name="Warning Text 5 2" xfId="1173" xr:uid="{00000000-0005-0000-0000-000096040000}"/>
    <cellStyle name="Warning Text 5 3" xfId="1174" xr:uid="{00000000-0005-0000-0000-000097040000}"/>
    <cellStyle name="Warning Text 5 4" xfId="1175" xr:uid="{00000000-0005-0000-0000-000098040000}"/>
    <cellStyle name="Warning Text 6" xfId="1176" xr:uid="{00000000-0005-0000-0000-000099040000}"/>
    <cellStyle name="Warning Text 6 2" xfId="1177" xr:uid="{00000000-0005-0000-0000-00009A040000}"/>
    <cellStyle name="Warning Text 6 3" xfId="1178" xr:uid="{00000000-0005-0000-0000-00009B040000}"/>
    <cellStyle name="Warning Text 6 4" xfId="1179" xr:uid="{00000000-0005-0000-0000-00009C040000}"/>
    <cellStyle name="Warning Text 7" xfId="1180" xr:uid="{00000000-0005-0000-0000-00009D040000}"/>
    <cellStyle name="Warning Text 7 2" xfId="1181" xr:uid="{00000000-0005-0000-0000-00009E040000}"/>
    <cellStyle name="Warning Text 7 3" xfId="1182" xr:uid="{00000000-0005-0000-0000-00009F040000}"/>
    <cellStyle name="Warning Text 7 4" xfId="1183" xr:uid="{00000000-0005-0000-0000-0000A0040000}"/>
    <cellStyle name="Warning Text 8" xfId="1184" xr:uid="{00000000-0005-0000-0000-0000A1040000}"/>
  </cellStyles>
  <dxfs count="2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590550</xdr:colOff>
      <xdr:row>5</xdr:row>
      <xdr:rowOff>71437</xdr:rowOff>
    </xdr:from>
    <xdr:to>
      <xdr:col>6</xdr:col>
      <xdr:colOff>57150</xdr:colOff>
      <xdr:row>10</xdr:row>
      <xdr:rowOff>185737</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90550" y="642937"/>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CC Data</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the historic data used to create the community college sector's mathematically-derived scales. Also included are reference tables displaying useful data regarding focus populations.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12</xdr:row>
      <xdr:rowOff>0</xdr:rowOff>
    </xdr:from>
    <xdr:to>
      <xdr:col>6</xdr:col>
      <xdr:colOff>57150</xdr:colOff>
      <xdr:row>17</xdr:row>
      <xdr:rowOff>114300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90550" y="1905000"/>
          <a:ext cx="2514600" cy="1066800"/>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Univ Data</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tab shows the historic data used to create the university sector's mathematically-derived scales. Also included are reference tables displaying useful data regarding focus populations.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590550</xdr:colOff>
      <xdr:row>19</xdr:row>
      <xdr:rowOff>0</xdr:rowOff>
    </xdr:from>
    <xdr:to>
      <xdr:col>6</xdr:col>
      <xdr:colOff>57150</xdr:colOff>
      <xdr:row>23</xdr:row>
      <xdr:rowOff>76200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90550" y="3238500"/>
          <a:ext cx="2514600" cy="838200"/>
        </a:xfrm>
        <a:prstGeom prst="rect">
          <a:avLst/>
        </a:prstGeom>
        <a:solidFill>
          <a:schemeClr val="accent3">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Scales</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displays the mathematically-derived scales and discusses how those scales guided the creation of the proposed scales. </a:t>
          </a:r>
          <a:endParaRPr lang="en-US" sz="8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5</xdr:row>
      <xdr:rowOff>71437</xdr:rowOff>
    </xdr:from>
    <xdr:to>
      <xdr:col>12</xdr:col>
      <xdr:colOff>76200</xdr:colOff>
      <xdr:row>10</xdr:row>
      <xdr:rowOff>185737</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267200" y="642937"/>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2021-22 CC</a:t>
          </a:r>
        </a:p>
        <a:p>
          <a:pPr algn="l"/>
          <a:r>
            <a:rPr lang="en-US" sz="900" b="0">
              <a:latin typeface="Open Sans" panose="020B0606030504020204" pitchFamily="34" charset="0"/>
              <a:ea typeface="Open Sans" panose="020B0606030504020204" pitchFamily="34" charset="0"/>
              <a:cs typeface="Open Sans" panose="020B0606030504020204" pitchFamily="34" charset="0"/>
            </a:rPr>
            <a:t>Using</a:t>
          </a:r>
          <a:r>
            <a:rPr lang="en-US" sz="900" b="0" baseline="0">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latin typeface="Open Sans" panose="020B0606030504020204" pitchFamily="34" charset="0"/>
              <a:ea typeface="Open Sans" panose="020B0606030504020204" pitchFamily="34" charset="0"/>
              <a:cs typeface="Open Sans" panose="020B0606030504020204" pitchFamily="34" charset="0"/>
            </a:rPr>
            <a:t>CC Data </a:t>
          </a:r>
          <a:r>
            <a:rPr lang="en-US" sz="900" b="0" baseline="0">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community college's weighted outcomes.</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12</xdr:row>
      <xdr:rowOff>0</xdr:rowOff>
    </xdr:from>
    <xdr:to>
      <xdr:col>12</xdr:col>
      <xdr:colOff>76200</xdr:colOff>
      <xdr:row>17</xdr:row>
      <xdr:rowOff>114300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267200" y="1905000"/>
          <a:ext cx="2514600" cy="1066800"/>
        </a:xfrm>
        <a:prstGeom prst="rect">
          <a:avLst/>
        </a:prstGeom>
        <a:solidFill>
          <a:schemeClr val="accent1">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2021-22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Using</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 three-year average of combined outcomes (as calculated using the </a:t>
          </a:r>
          <a:r>
            <a:rPr lang="en-US"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Univ Data </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tab), this tab shows how the new scales and weights are used to calculate each university's weighted outcomes.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4</xdr:row>
      <xdr:rowOff>90487</xdr:rowOff>
    </xdr:from>
    <xdr:to>
      <xdr:col>17</xdr:col>
      <xdr:colOff>76200</xdr:colOff>
      <xdr:row>11</xdr:row>
      <xdr:rowOff>166687</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7315200" y="471487"/>
          <a:ext cx="2514600" cy="1409700"/>
        </a:xfrm>
        <a:prstGeom prst="rect">
          <a:avLst/>
        </a:prstGeom>
        <a:solidFill>
          <a:schemeClr val="accent6">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21-22 Point Calculation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 tab shows how weighted</a:t>
          </a:r>
          <a:r>
            <a:rPr lang="en-US" sz="900" b="0" baseline="0">
              <a:latin typeface="Open Sans" panose="020B0606030504020204" pitchFamily="34" charset="0"/>
              <a:ea typeface="Open Sans" panose="020B0606030504020204" pitchFamily="34" charset="0"/>
              <a:cs typeface="Open Sans" panose="020B0606030504020204" pitchFamily="34" charset="0"/>
            </a:rPr>
            <a:t> outcomes, fixed costs and Quality Assurance are combined to form each institution's total 2021-22 Total Points. These totals are compared to the 2020-21 Point Totals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20-21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to determine appropriation growth.</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18</xdr:col>
      <xdr:colOff>0</xdr:colOff>
      <xdr:row>4</xdr:row>
      <xdr:rowOff>142874</xdr:rowOff>
    </xdr:from>
    <xdr:to>
      <xdr:col>22</xdr:col>
      <xdr:colOff>76200</xdr:colOff>
      <xdr:row>11</xdr:row>
      <xdr:rowOff>114300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0363200" y="523874"/>
          <a:ext cx="2514600" cy="1304926"/>
        </a:xfrm>
        <a:prstGeom prst="rect">
          <a:avLst/>
        </a:prstGeom>
        <a:solidFill>
          <a:schemeClr val="accent2">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21-22 Recommendation</a:t>
          </a:r>
        </a:p>
        <a:p>
          <a:pPr algn="l"/>
          <a:r>
            <a:rPr lang="en-US" sz="900" b="0">
              <a:latin typeface="Open Sans" panose="020B0606030504020204" pitchFamily="34" charset="0"/>
              <a:ea typeface="Open Sans" panose="020B0606030504020204" pitchFamily="34" charset="0"/>
              <a:cs typeface="Open Sans" panose="020B0606030504020204" pitchFamily="34" charset="0"/>
            </a:rPr>
            <a:t>This</a:t>
          </a:r>
          <a:r>
            <a:rPr lang="en-US" sz="900" b="0" baseline="0">
              <a:latin typeface="Open Sans" panose="020B0606030504020204" pitchFamily="34" charset="0"/>
              <a:ea typeface="Open Sans" panose="020B0606030504020204" pitchFamily="34" charset="0"/>
              <a:cs typeface="Open Sans" panose="020B0606030504020204" pitchFamily="34" charset="0"/>
            </a:rPr>
            <a:t> tab shows how the growth in point totals (as calculated on the </a:t>
          </a:r>
          <a:r>
            <a:rPr lang="en-US" sz="900" b="1" baseline="0">
              <a:latin typeface="Open Sans" panose="020B0606030504020204" pitchFamily="34" charset="0"/>
              <a:ea typeface="Open Sans" panose="020B0606030504020204" pitchFamily="34" charset="0"/>
              <a:cs typeface="Open Sans" panose="020B0606030504020204" pitchFamily="34" charset="0"/>
            </a:rPr>
            <a:t>21-22 Point Calculation </a:t>
          </a:r>
          <a:r>
            <a:rPr lang="en-US" sz="900" b="0" baseline="0">
              <a:latin typeface="Open Sans" panose="020B0606030504020204" pitchFamily="34" charset="0"/>
              <a:ea typeface="Open Sans" panose="020B0606030504020204" pitchFamily="34" charset="0"/>
              <a:cs typeface="Open Sans" panose="020B0606030504020204" pitchFamily="34" charset="0"/>
            </a:rPr>
            <a:t>tab) alters each institution's appropriation share and, therefore, each institution's 2021-22 appropriation recommendation.</a:t>
          </a:r>
          <a:endParaRPr lang="en-US" sz="900" b="0">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0</xdr:colOff>
      <xdr:row>26</xdr:row>
      <xdr:rowOff>133350</xdr:rowOff>
    </xdr:from>
    <xdr:to>
      <xdr:col>17</xdr:col>
      <xdr:colOff>76200</xdr:colOff>
      <xdr:row>32</xdr:row>
      <xdr:rowOff>57150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315200" y="470535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20-21 Point Calculation</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20-21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0</xdr:colOff>
      <xdr:row>22</xdr:row>
      <xdr:rowOff>0</xdr:rowOff>
    </xdr:from>
    <xdr:to>
      <xdr:col>12</xdr:col>
      <xdr:colOff>76200</xdr:colOff>
      <xdr:row>27</xdr:row>
      <xdr:rowOff>114300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4267200" y="3810000"/>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2020-21 CC</a:t>
          </a:r>
        </a:p>
        <a:p>
          <a:pPr algn="l"/>
          <a:r>
            <a:rPr lang="en-US" sz="900" b="0">
              <a:latin typeface="Open Sans" panose="020B0606030504020204" pitchFamily="34" charset="0"/>
              <a:ea typeface="Open Sans" panose="020B0606030504020204" pitchFamily="34" charset="0"/>
              <a:cs typeface="Open Sans" panose="020B0606030504020204" pitchFamily="34" charset="0"/>
            </a:rPr>
            <a:t>A</a:t>
          </a:r>
          <a:r>
            <a:rPr lang="en-US" sz="900" b="0" baseline="0">
              <a:latin typeface="Open Sans" panose="020B0606030504020204" pitchFamily="34" charset="0"/>
              <a:ea typeface="Open Sans" panose="020B0606030504020204" pitchFamily="34" charset="0"/>
              <a:cs typeface="Open Sans" panose="020B0606030504020204" pitchFamily="34" charset="0"/>
            </a:rPr>
            <a:t> background tab used to calculate the 20-21 Point Calculation.</a:t>
          </a:r>
          <a:endParaRPr lang="en-US" sz="900" b="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8</xdr:col>
      <xdr:colOff>9525</xdr:colOff>
      <xdr:row>28</xdr:row>
      <xdr:rowOff>142875</xdr:rowOff>
    </xdr:from>
    <xdr:to>
      <xdr:col>12</xdr:col>
      <xdr:colOff>85725</xdr:colOff>
      <xdr:row>34</xdr:row>
      <xdr:rowOff>66675</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4276725" y="5095875"/>
          <a:ext cx="2514600" cy="1066800"/>
        </a:xfrm>
        <a:prstGeom prst="rect">
          <a:avLst/>
        </a:prstGeom>
        <a:solidFill>
          <a:schemeClr val="accent4">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latin typeface="Open Sans" panose="020B0606030504020204" pitchFamily="34" charset="0"/>
              <a:ea typeface="Open Sans" panose="020B0606030504020204" pitchFamily="34" charset="0"/>
              <a:cs typeface="Open Sans" panose="020B0606030504020204" pitchFamily="34" charset="0"/>
            </a:rPr>
            <a:t>2020-21 Univ</a:t>
          </a:r>
        </a:p>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a:t>
          </a:r>
          <a:r>
            <a:rPr lang="en-US" sz="90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background tab used to calculate the 20-21 Point Calculation.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ctr"/>
          <a:endParaRPr lang="en-US" sz="10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57150</xdr:colOff>
      <xdr:row>8</xdr:row>
      <xdr:rowOff>33337</xdr:rowOff>
    </xdr:from>
    <xdr:to>
      <xdr:col>8</xdr:col>
      <xdr:colOff>0</xdr:colOff>
      <xdr:row>8</xdr:row>
      <xdr:rowOff>33337</xdr:rowOff>
    </xdr:to>
    <xdr:cxnSp macro="">
      <xdr:nvCxnSpPr>
        <xdr:cNvPr id="14" name="Straight Arrow Connector 13">
          <a:extLst>
            <a:ext uri="{FF2B5EF4-FFF2-40B4-BE49-F238E27FC236}">
              <a16:creationId xmlns:a16="http://schemas.microsoft.com/office/drawing/2014/main" id="{00000000-0008-0000-0900-00000E000000}"/>
            </a:ext>
          </a:extLst>
        </xdr:cNvPr>
        <xdr:cNvCxnSpPr>
          <a:stCxn id="2" idx="3"/>
          <a:endCxn id="6" idx="1"/>
        </xdr:cNvCxnSpPr>
      </xdr:nvCxnSpPr>
      <xdr:spPr>
        <a:xfrm>
          <a:off x="3105150" y="1176337"/>
          <a:ext cx="1162050" cy="0"/>
        </a:xfrm>
        <a:prstGeom prst="straightConnector1">
          <a:avLst/>
        </a:prstGeom>
        <a:ln w="28575">
          <a:solidFill>
            <a:sysClr val="windowText" lastClr="0000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14</xdr:row>
      <xdr:rowOff>152400</xdr:rowOff>
    </xdr:to>
    <xdr:cxnSp macro="">
      <xdr:nvCxnSpPr>
        <xdr:cNvPr id="18" name="Straight Arrow Connector 17">
          <a:extLst>
            <a:ext uri="{FF2B5EF4-FFF2-40B4-BE49-F238E27FC236}">
              <a16:creationId xmlns:a16="http://schemas.microsoft.com/office/drawing/2014/main" id="{00000000-0008-0000-0900-000012000000}"/>
            </a:ext>
          </a:extLst>
        </xdr:cNvPr>
        <xdr:cNvCxnSpPr>
          <a:stCxn id="3" idx="3"/>
          <a:endCxn id="7" idx="1"/>
        </xdr:cNvCxnSpPr>
      </xdr:nvCxnSpPr>
      <xdr:spPr>
        <a:xfrm>
          <a:off x="3105150" y="2438400"/>
          <a:ext cx="116205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17</xdr:row>
      <xdr:rowOff>114300</xdr:rowOff>
    </xdr:from>
    <xdr:to>
      <xdr:col>4</xdr:col>
      <xdr:colOff>19050</xdr:colOff>
      <xdr:row>19</xdr:row>
      <xdr:rowOff>0</xdr:rowOff>
    </xdr:to>
    <xdr:cxnSp macro="">
      <xdr:nvCxnSpPr>
        <xdr:cNvPr id="22" name="Straight Arrow Connector 21">
          <a:extLst>
            <a:ext uri="{FF2B5EF4-FFF2-40B4-BE49-F238E27FC236}">
              <a16:creationId xmlns:a16="http://schemas.microsoft.com/office/drawing/2014/main" id="{00000000-0008-0000-0900-000016000000}"/>
            </a:ext>
          </a:extLst>
        </xdr:cNvPr>
        <xdr:cNvCxnSpPr>
          <a:stCxn id="3" idx="2"/>
          <a:endCxn id="5" idx="0"/>
        </xdr:cNvCxnSpPr>
      </xdr:nvCxnSpPr>
      <xdr:spPr>
        <a:xfrm>
          <a:off x="1847850" y="2971800"/>
          <a:ext cx="0"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8</xdr:row>
      <xdr:rowOff>33336</xdr:rowOff>
    </xdr:from>
    <xdr:to>
      <xdr:col>1</xdr:col>
      <xdr:colOff>603250</xdr:colOff>
      <xdr:row>21</xdr:row>
      <xdr:rowOff>38099</xdr:rowOff>
    </xdr:to>
    <xdr:cxnSp macro="">
      <xdr:nvCxnSpPr>
        <xdr:cNvPr id="29" name="Curved Connector 28">
          <a:extLst>
            <a:ext uri="{FF2B5EF4-FFF2-40B4-BE49-F238E27FC236}">
              <a16:creationId xmlns:a16="http://schemas.microsoft.com/office/drawing/2014/main" id="{00000000-0008-0000-0900-00001D000000}"/>
            </a:ext>
          </a:extLst>
        </xdr:cNvPr>
        <xdr:cNvCxnSpPr>
          <a:stCxn id="2" idx="1"/>
          <a:endCxn id="5" idx="1"/>
        </xdr:cNvCxnSpPr>
      </xdr:nvCxnSpPr>
      <xdr:spPr>
        <a:xfrm rot="10800000" flipV="1">
          <a:off x="590550" y="1176336"/>
          <a:ext cx="12700" cy="2481263"/>
        </a:xfrm>
        <a:prstGeom prst="curvedConnector3">
          <a:avLst>
            <a:gd name="adj1" fmla="val 180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14</xdr:row>
      <xdr:rowOff>152400</xdr:rowOff>
    </xdr:from>
    <xdr:to>
      <xdr:col>8</xdr:col>
      <xdr:colOff>0</xdr:colOff>
      <xdr:row>21</xdr:row>
      <xdr:rowOff>38100</xdr:rowOff>
    </xdr:to>
    <xdr:cxnSp macro="">
      <xdr:nvCxnSpPr>
        <xdr:cNvPr id="32" name="Straight Arrow Connector 31">
          <a:extLst>
            <a:ext uri="{FF2B5EF4-FFF2-40B4-BE49-F238E27FC236}">
              <a16:creationId xmlns:a16="http://schemas.microsoft.com/office/drawing/2014/main" id="{00000000-0008-0000-0900-000020000000}"/>
            </a:ext>
          </a:extLst>
        </xdr:cNvPr>
        <xdr:cNvCxnSpPr>
          <a:stCxn id="5" idx="3"/>
          <a:endCxn id="7" idx="1"/>
        </xdr:cNvCxnSpPr>
      </xdr:nvCxnSpPr>
      <xdr:spPr>
        <a:xfrm flipV="1">
          <a:off x="3105150" y="2438400"/>
          <a:ext cx="1162050" cy="121920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8</xdr:row>
      <xdr:rowOff>33337</xdr:rowOff>
    </xdr:from>
    <xdr:to>
      <xdr:col>8</xdr:col>
      <xdr:colOff>0</xdr:colOff>
      <xdr:row>21</xdr:row>
      <xdr:rowOff>38100</xdr:rowOff>
    </xdr:to>
    <xdr:cxnSp macro="">
      <xdr:nvCxnSpPr>
        <xdr:cNvPr id="34" name="Straight Arrow Connector 33">
          <a:extLst>
            <a:ext uri="{FF2B5EF4-FFF2-40B4-BE49-F238E27FC236}">
              <a16:creationId xmlns:a16="http://schemas.microsoft.com/office/drawing/2014/main" id="{00000000-0008-0000-0900-000022000000}"/>
            </a:ext>
          </a:extLst>
        </xdr:cNvPr>
        <xdr:cNvCxnSpPr>
          <a:stCxn id="5" idx="3"/>
          <a:endCxn id="6" idx="1"/>
        </xdr:cNvCxnSpPr>
      </xdr:nvCxnSpPr>
      <xdr:spPr>
        <a:xfrm flipV="1">
          <a:off x="3105150" y="1176337"/>
          <a:ext cx="1162050" cy="248126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8</xdr:row>
      <xdr:rowOff>33337</xdr:rowOff>
    </xdr:to>
    <xdr:cxnSp macro="">
      <xdr:nvCxnSpPr>
        <xdr:cNvPr id="38" name="Straight Arrow Connector 37">
          <a:extLst>
            <a:ext uri="{FF2B5EF4-FFF2-40B4-BE49-F238E27FC236}">
              <a16:creationId xmlns:a16="http://schemas.microsoft.com/office/drawing/2014/main" id="{00000000-0008-0000-0900-000026000000}"/>
            </a:ext>
          </a:extLst>
        </xdr:cNvPr>
        <xdr:cNvCxnSpPr>
          <a:stCxn id="6" idx="3"/>
          <a:endCxn id="8" idx="1"/>
        </xdr:cNvCxnSpPr>
      </xdr:nvCxnSpPr>
      <xdr:spPr>
        <a:xfrm>
          <a:off x="6781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8</xdr:row>
      <xdr:rowOff>33337</xdr:rowOff>
    </xdr:from>
    <xdr:to>
      <xdr:col>13</xdr:col>
      <xdr:colOff>0</xdr:colOff>
      <xdr:row>14</xdr:row>
      <xdr:rowOff>152400</xdr:rowOff>
    </xdr:to>
    <xdr:cxnSp macro="">
      <xdr:nvCxnSpPr>
        <xdr:cNvPr id="40" name="Straight Arrow Connector 39">
          <a:extLst>
            <a:ext uri="{FF2B5EF4-FFF2-40B4-BE49-F238E27FC236}">
              <a16:creationId xmlns:a16="http://schemas.microsoft.com/office/drawing/2014/main" id="{00000000-0008-0000-0900-000028000000}"/>
            </a:ext>
          </a:extLst>
        </xdr:cNvPr>
        <xdr:cNvCxnSpPr>
          <a:stCxn id="7" idx="3"/>
          <a:endCxn id="8" idx="1"/>
        </xdr:cNvCxnSpPr>
      </xdr:nvCxnSpPr>
      <xdr:spPr>
        <a:xfrm flipV="1">
          <a:off x="6781800" y="1176337"/>
          <a:ext cx="533400" cy="126206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24</xdr:row>
      <xdr:rowOff>152400</xdr:rowOff>
    </xdr:from>
    <xdr:to>
      <xdr:col>13</xdr:col>
      <xdr:colOff>0</xdr:colOff>
      <xdr:row>29</xdr:row>
      <xdr:rowOff>95250</xdr:rowOff>
    </xdr:to>
    <xdr:cxnSp macro="">
      <xdr:nvCxnSpPr>
        <xdr:cNvPr id="42" name="Straight Arrow Connector 41">
          <a:extLst>
            <a:ext uri="{FF2B5EF4-FFF2-40B4-BE49-F238E27FC236}">
              <a16:creationId xmlns:a16="http://schemas.microsoft.com/office/drawing/2014/main" id="{00000000-0008-0000-0900-00002A000000}"/>
            </a:ext>
          </a:extLst>
        </xdr:cNvPr>
        <xdr:cNvCxnSpPr>
          <a:stCxn id="11" idx="3"/>
          <a:endCxn id="10" idx="1"/>
        </xdr:cNvCxnSpPr>
      </xdr:nvCxnSpPr>
      <xdr:spPr>
        <a:xfrm>
          <a:off x="6781800" y="4343400"/>
          <a:ext cx="533400" cy="895350"/>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29</xdr:row>
      <xdr:rowOff>95250</xdr:rowOff>
    </xdr:from>
    <xdr:to>
      <xdr:col>13</xdr:col>
      <xdr:colOff>0</xdr:colOff>
      <xdr:row>31</xdr:row>
      <xdr:rowOff>104775</xdr:rowOff>
    </xdr:to>
    <xdr:cxnSp macro="">
      <xdr:nvCxnSpPr>
        <xdr:cNvPr id="46" name="Straight Arrow Connector 45">
          <a:extLst>
            <a:ext uri="{FF2B5EF4-FFF2-40B4-BE49-F238E27FC236}">
              <a16:creationId xmlns:a16="http://schemas.microsoft.com/office/drawing/2014/main" id="{00000000-0008-0000-0900-00002E000000}"/>
            </a:ext>
          </a:extLst>
        </xdr:cNvPr>
        <xdr:cNvCxnSpPr>
          <a:stCxn id="12" idx="3"/>
          <a:endCxn id="10" idx="1"/>
        </xdr:cNvCxnSpPr>
      </xdr:nvCxnSpPr>
      <xdr:spPr>
        <a:xfrm flipV="1">
          <a:off x="6791325" y="5238750"/>
          <a:ext cx="523875" cy="390525"/>
        </a:xfrm>
        <a:prstGeom prst="straightConnector1">
          <a:avLst/>
        </a:prstGeom>
        <a:ln w="9525">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11</xdr:row>
      <xdr:rowOff>166687</xdr:rowOff>
    </xdr:from>
    <xdr:to>
      <xdr:col>15</xdr:col>
      <xdr:colOff>38100</xdr:colOff>
      <xdr:row>26</xdr:row>
      <xdr:rowOff>133350</xdr:rowOff>
    </xdr:to>
    <xdr:cxnSp macro="">
      <xdr:nvCxnSpPr>
        <xdr:cNvPr id="48" name="Straight Arrow Connector 47">
          <a:extLst>
            <a:ext uri="{FF2B5EF4-FFF2-40B4-BE49-F238E27FC236}">
              <a16:creationId xmlns:a16="http://schemas.microsoft.com/office/drawing/2014/main" id="{00000000-0008-0000-0900-000030000000}"/>
            </a:ext>
          </a:extLst>
        </xdr:cNvPr>
        <xdr:cNvCxnSpPr>
          <a:stCxn id="10" idx="0"/>
          <a:endCxn id="8" idx="2"/>
        </xdr:cNvCxnSpPr>
      </xdr:nvCxnSpPr>
      <xdr:spPr>
        <a:xfrm flipV="1">
          <a:off x="8572500" y="1881187"/>
          <a:ext cx="0" cy="2824163"/>
        </a:xfrm>
        <a:prstGeom prst="straightConnector1">
          <a:avLst/>
        </a:prstGeom>
        <a:ln>
          <a:solidFill>
            <a:sysClr val="windowText" lastClr="000000"/>
          </a:solidFill>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8</xdr:row>
      <xdr:rowOff>33337</xdr:rowOff>
    </xdr:from>
    <xdr:to>
      <xdr:col>18</xdr:col>
      <xdr:colOff>0</xdr:colOff>
      <xdr:row>8</xdr:row>
      <xdr:rowOff>33337</xdr:rowOff>
    </xdr:to>
    <xdr:cxnSp macro="">
      <xdr:nvCxnSpPr>
        <xdr:cNvPr id="50" name="Straight Arrow Connector 49">
          <a:extLst>
            <a:ext uri="{FF2B5EF4-FFF2-40B4-BE49-F238E27FC236}">
              <a16:creationId xmlns:a16="http://schemas.microsoft.com/office/drawing/2014/main" id="{00000000-0008-0000-0900-000032000000}"/>
            </a:ext>
          </a:extLst>
        </xdr:cNvPr>
        <xdr:cNvCxnSpPr>
          <a:stCxn id="8" idx="3"/>
          <a:endCxn id="9" idx="1"/>
        </xdr:cNvCxnSpPr>
      </xdr:nvCxnSpPr>
      <xdr:spPr>
        <a:xfrm>
          <a:off x="9829800" y="1176337"/>
          <a:ext cx="533400"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79998168889431442"/>
    <pageSetUpPr autoPageBreaks="0"/>
  </sheetPr>
  <dimension ref="B2:W2"/>
  <sheetViews>
    <sheetView tabSelected="1" view="pageBreakPreview" zoomScale="90" zoomScaleNormal="100" zoomScaleSheetLayoutView="90" workbookViewId="0">
      <selection activeCell="S23" sqref="S23"/>
    </sheetView>
  </sheetViews>
  <sheetFormatPr defaultColWidth="9.140625" defaultRowHeight="15"/>
  <cols>
    <col min="1" max="16384" width="9.140625" style="1"/>
  </cols>
  <sheetData>
    <row r="2" spans="2:23" ht="27.75" customHeight="1">
      <c r="B2" s="548" t="s">
        <v>139</v>
      </c>
      <c r="C2" s="548"/>
      <c r="D2" s="548"/>
      <c r="E2" s="548"/>
      <c r="F2" s="548"/>
      <c r="G2" s="548"/>
      <c r="H2" s="548"/>
      <c r="I2" s="548"/>
      <c r="J2" s="548"/>
      <c r="K2" s="548"/>
      <c r="L2" s="548"/>
      <c r="M2" s="548"/>
      <c r="N2" s="548"/>
      <c r="O2" s="548"/>
      <c r="P2" s="548"/>
      <c r="Q2" s="548"/>
      <c r="R2" s="548"/>
      <c r="S2" s="548"/>
      <c r="T2" s="548"/>
      <c r="U2" s="548"/>
      <c r="V2" s="548"/>
      <c r="W2" s="548"/>
    </row>
  </sheetData>
  <mergeCells count="1">
    <mergeCell ref="B2:W2"/>
  </mergeCells>
  <pageMargins left="0.7" right="0.7" top="0.75" bottom="0.75" header="0.3" footer="0.3"/>
  <pageSetup scale="44"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59999389629810485"/>
    <pageSetUpPr fitToPage="1"/>
  </sheetPr>
  <dimension ref="B2:AC79"/>
  <sheetViews>
    <sheetView view="pageBreakPreview" zoomScale="70" zoomScaleNormal="100" zoomScaleSheetLayoutView="70" workbookViewId="0">
      <selection activeCell="I29" sqref="I29"/>
    </sheetView>
  </sheetViews>
  <sheetFormatPr defaultColWidth="9.140625" defaultRowHeight="16.5"/>
  <cols>
    <col min="1" max="1" width="9.140625" style="82"/>
    <col min="2" max="2" width="44" style="82" bestFit="1" customWidth="1"/>
    <col min="3" max="3" width="21.7109375" style="82" bestFit="1" customWidth="1"/>
    <col min="4" max="4" width="18.7109375" style="82" customWidth="1"/>
    <col min="5" max="5" width="26.5703125" style="82" bestFit="1" customWidth="1"/>
    <col min="6" max="6" width="26.7109375" style="82" bestFit="1" customWidth="1"/>
    <col min="7" max="7" width="22.140625" style="82" bestFit="1" customWidth="1"/>
    <col min="8" max="8" width="22.7109375" style="82" customWidth="1"/>
    <col min="9" max="9" width="19.5703125" style="82" bestFit="1" customWidth="1"/>
    <col min="10" max="10" width="19.42578125" style="82" customWidth="1"/>
    <col min="11" max="11" width="22" style="494" customWidth="1"/>
    <col min="12" max="12" width="22" style="82" customWidth="1"/>
    <col min="13" max="13" width="54.5703125" style="82" bestFit="1" customWidth="1"/>
    <col min="14" max="14" width="21" style="82" customWidth="1"/>
    <col min="15" max="15" width="27.5703125" style="82" bestFit="1" customWidth="1"/>
    <col min="16" max="16" width="26.7109375" style="82" bestFit="1" customWidth="1"/>
    <col min="17" max="17" width="16.140625" style="82" bestFit="1" customWidth="1"/>
    <col min="18" max="18" width="17.28515625" style="82" bestFit="1" customWidth="1"/>
    <col min="19" max="19" width="13.5703125" style="82" bestFit="1" customWidth="1"/>
    <col min="20" max="20" width="9.140625" style="82"/>
    <col min="21" max="21" width="13.5703125" style="82" bestFit="1" customWidth="1"/>
    <col min="22" max="22" width="9.140625" style="82"/>
    <col min="23" max="23" width="13.5703125" style="82" bestFit="1" customWidth="1"/>
    <col min="24" max="24" width="9.140625" style="82"/>
    <col min="25" max="25" width="11.7109375" style="82" bestFit="1" customWidth="1"/>
    <col min="26" max="26" width="9.140625" style="82"/>
    <col min="27" max="27" width="13.5703125" style="82" bestFit="1" customWidth="1"/>
    <col min="28" max="28" width="9.140625" style="82"/>
    <col min="29" max="29" width="11.7109375" style="82" bestFit="1" customWidth="1"/>
    <col min="30" max="16384" width="9.140625" style="82"/>
  </cols>
  <sheetData>
    <row r="2" spans="2:29" ht="31.5">
      <c r="B2" s="632" t="s">
        <v>167</v>
      </c>
      <c r="C2" s="633"/>
      <c r="D2" s="633"/>
      <c r="E2" s="633"/>
      <c r="F2" s="633"/>
      <c r="G2" s="633"/>
      <c r="H2" s="633"/>
      <c r="I2" s="634"/>
      <c r="J2" s="260"/>
      <c r="K2" s="492"/>
      <c r="L2" s="272"/>
      <c r="M2" s="272"/>
      <c r="N2" s="120"/>
    </row>
    <row r="3" spans="2:29" s="438" customFormat="1" ht="15">
      <c r="B3" s="436"/>
      <c r="C3" s="436"/>
      <c r="D3" s="436"/>
      <c r="E3" s="436"/>
      <c r="F3" s="436"/>
      <c r="G3" s="436"/>
      <c r="H3" s="436"/>
      <c r="I3" s="436"/>
      <c r="J3" s="436"/>
      <c r="K3" s="493"/>
      <c r="L3" s="437"/>
      <c r="M3" s="437"/>
      <c r="N3" s="436"/>
    </row>
    <row r="4" spans="2:29" ht="20.25" customHeight="1">
      <c r="C4" s="635" t="s">
        <v>19</v>
      </c>
      <c r="D4" s="637" t="s">
        <v>142</v>
      </c>
      <c r="E4" s="635"/>
      <c r="F4" s="635" t="s">
        <v>114</v>
      </c>
      <c r="G4" s="639" t="s">
        <v>115</v>
      </c>
      <c r="H4" s="637" t="s">
        <v>116</v>
      </c>
      <c r="I4" s="637" t="s">
        <v>117</v>
      </c>
      <c r="J4" s="273"/>
    </row>
    <row r="5" spans="2:29" ht="18.75" customHeight="1">
      <c r="C5" s="635"/>
      <c r="D5" s="637"/>
      <c r="E5" s="635"/>
      <c r="F5" s="635"/>
      <c r="G5" s="639"/>
      <c r="H5" s="637"/>
      <c r="I5" s="637"/>
      <c r="J5" s="273"/>
      <c r="K5" s="495"/>
      <c r="L5" s="121"/>
    </row>
    <row r="6" spans="2:29" ht="18.75" customHeight="1">
      <c r="B6" s="274"/>
      <c r="C6" s="636"/>
      <c r="D6" s="638"/>
      <c r="E6" s="636"/>
      <c r="F6" s="636"/>
      <c r="G6" s="640"/>
      <c r="H6" s="638"/>
      <c r="I6" s="638"/>
      <c r="J6" s="275"/>
      <c r="K6" s="495"/>
      <c r="L6" s="121"/>
    </row>
    <row r="7" spans="2:29" ht="18.75" thickBot="1">
      <c r="B7" s="642" t="s">
        <v>67</v>
      </c>
      <c r="C7" s="240" t="s">
        <v>156</v>
      </c>
      <c r="D7" s="240" t="s">
        <v>156</v>
      </c>
      <c r="E7" s="241" t="s">
        <v>166</v>
      </c>
      <c r="F7" s="241" t="s">
        <v>166</v>
      </c>
      <c r="G7" s="241" t="s">
        <v>166</v>
      </c>
      <c r="H7" s="241" t="s">
        <v>166</v>
      </c>
      <c r="I7" s="241" t="s">
        <v>66</v>
      </c>
      <c r="J7" s="276"/>
      <c r="K7" s="496"/>
      <c r="L7" s="277"/>
    </row>
    <row r="8" spans="2:29" ht="18">
      <c r="B8" s="643"/>
      <c r="C8" s="242" t="s">
        <v>103</v>
      </c>
      <c r="D8" s="242" t="s">
        <v>152</v>
      </c>
      <c r="E8" s="243" t="s">
        <v>153</v>
      </c>
      <c r="F8" s="243" t="s">
        <v>152</v>
      </c>
      <c r="G8" s="243" t="s">
        <v>103</v>
      </c>
      <c r="H8" s="244" t="s">
        <v>76</v>
      </c>
      <c r="I8" s="244" t="s">
        <v>80</v>
      </c>
      <c r="J8" s="276"/>
      <c r="K8" s="496"/>
      <c r="L8" s="277"/>
      <c r="M8" s="644" t="s">
        <v>79</v>
      </c>
      <c r="N8" s="645"/>
    </row>
    <row r="9" spans="2:29" ht="18">
      <c r="B9" s="278" t="s">
        <v>54</v>
      </c>
      <c r="C9" s="245"/>
      <c r="D9" s="245"/>
      <c r="E9" s="246"/>
      <c r="F9" s="246"/>
      <c r="G9" s="246"/>
      <c r="H9" s="247"/>
      <c r="I9" s="247"/>
      <c r="J9" s="279"/>
      <c r="K9" s="496"/>
      <c r="L9" s="277"/>
      <c r="M9" s="426" t="s">
        <v>165</v>
      </c>
      <c r="N9" s="485">
        <v>1617442500</v>
      </c>
      <c r="O9" s="280" t="s">
        <v>182</v>
      </c>
      <c r="P9" s="228"/>
      <c r="Q9" s="228"/>
      <c r="R9" s="228"/>
      <c r="S9" s="641"/>
      <c r="T9" s="641"/>
      <c r="U9" s="228"/>
      <c r="V9" s="228"/>
      <c r="W9" s="641"/>
      <c r="X9" s="641"/>
      <c r="Y9" s="228"/>
      <c r="Z9" s="228"/>
      <c r="AA9" s="641"/>
      <c r="AB9" s="641"/>
      <c r="AC9" s="641"/>
    </row>
    <row r="10" spans="2:29" ht="18">
      <c r="B10" s="281" t="s">
        <v>55</v>
      </c>
      <c r="C10" s="249">
        <v>51097700</v>
      </c>
      <c r="D10" s="250">
        <f>C10/$C$40</f>
        <v>4.7100753599890126E-2</v>
      </c>
      <c r="E10" s="250">
        <f>D10*(1+'21-22 Point Calculation'!L8)</f>
        <v>5.0841009300968604E-2</v>
      </c>
      <c r="F10" s="250">
        <f>E10/$E$40</f>
        <v>4.9801313144980514E-2</v>
      </c>
      <c r="G10" s="249">
        <f>ROUND(F10*$N$17,-2)</f>
        <v>55742900</v>
      </c>
      <c r="H10" s="249">
        <f>G10-C10</f>
        <v>4645200</v>
      </c>
      <c r="I10" s="282">
        <f t="shared" ref="I10:I16" si="0">H10/C10</f>
        <v>9.0908201347614473E-2</v>
      </c>
      <c r="J10" s="250"/>
      <c r="K10" s="490">
        <v>0</v>
      </c>
      <c r="L10" s="284"/>
      <c r="M10" s="394" t="s">
        <v>174</v>
      </c>
      <c r="N10" s="486">
        <v>6008700</v>
      </c>
      <c r="O10" s="285">
        <f>N11/N9</f>
        <v>0.6707252344364637</v>
      </c>
      <c r="P10" s="286"/>
      <c r="Q10" s="283"/>
      <c r="R10" s="228"/>
      <c r="S10" s="286"/>
      <c r="T10" s="283"/>
      <c r="U10" s="287"/>
      <c r="V10" s="228"/>
      <c r="W10" s="286"/>
      <c r="X10" s="283"/>
      <c r="Y10" s="287"/>
      <c r="Z10" s="228"/>
      <c r="AA10" s="286"/>
      <c r="AB10" s="283"/>
      <c r="AC10" s="287"/>
    </row>
    <row r="11" spans="2:29" ht="18">
      <c r="B11" s="281" t="s">
        <v>56</v>
      </c>
      <c r="C11" s="251">
        <v>70556300</v>
      </c>
      <c r="D11" s="250">
        <f t="shared" ref="D11:D15" si="1">C11/$C$40</f>
        <v>6.503726980314041E-2</v>
      </c>
      <c r="E11" s="250">
        <f>D11*(1+'21-22 Point Calculation'!L9)</f>
        <v>6.6821248838435737E-2</v>
      </c>
      <c r="F11" s="250">
        <f t="shared" ref="F11:F15" si="2">E11/$E$40</f>
        <v>6.5454757564740243E-2</v>
      </c>
      <c r="G11" s="251">
        <f>ROUND(F11*$N$17,-2)+100</f>
        <v>73264000</v>
      </c>
      <c r="H11" s="258">
        <f>G11-C11</f>
        <v>2707700</v>
      </c>
      <c r="I11" s="282">
        <f t="shared" si="0"/>
        <v>3.8376445476874493E-2</v>
      </c>
      <c r="J11" s="328"/>
      <c r="K11" s="491">
        <v>0</v>
      </c>
      <c r="L11" s="284"/>
      <c r="M11" s="397" t="s">
        <v>175</v>
      </c>
      <c r="N11" s="427">
        <f>C40</f>
        <v>1084859500</v>
      </c>
      <c r="P11" s="288"/>
      <c r="Q11" s="283"/>
      <c r="R11" s="228"/>
      <c r="S11" s="288"/>
      <c r="T11" s="283"/>
      <c r="U11" s="287"/>
      <c r="V11" s="228"/>
      <c r="W11" s="288"/>
      <c r="X11" s="283"/>
      <c r="Y11" s="287"/>
      <c r="Z11" s="228"/>
      <c r="AA11" s="288"/>
      <c r="AB11" s="283"/>
      <c r="AC11" s="287"/>
    </row>
    <row r="12" spans="2:29" ht="18">
      <c r="B12" s="281" t="s">
        <v>57</v>
      </c>
      <c r="C12" s="251">
        <v>106483000</v>
      </c>
      <c r="D12" s="250">
        <f t="shared" si="1"/>
        <v>9.8153724053667776E-2</v>
      </c>
      <c r="E12" s="250">
        <f>D12*(1+'21-22 Point Calculation'!L10)</f>
        <v>9.8030105130462411E-2</v>
      </c>
      <c r="F12" s="250">
        <f t="shared" si="2"/>
        <v>9.6025394270536427E-2</v>
      </c>
      <c r="G12" s="251">
        <f>ROUND(F12*$N$17,-2)</f>
        <v>107481800</v>
      </c>
      <c r="H12" s="258">
        <f>G12-C12</f>
        <v>998800</v>
      </c>
      <c r="I12" s="282">
        <f t="shared" si="0"/>
        <v>9.3799010170637562E-3</v>
      </c>
      <c r="J12" s="506"/>
      <c r="K12" s="491">
        <v>0</v>
      </c>
      <c r="L12" s="284"/>
      <c r="M12" s="395" t="s">
        <v>176</v>
      </c>
      <c r="N12" s="487">
        <v>26013600</v>
      </c>
      <c r="O12" s="289"/>
      <c r="P12" s="43"/>
      <c r="Q12" s="283"/>
      <c r="R12" s="228"/>
      <c r="S12" s="288"/>
      <c r="T12" s="283"/>
      <c r="U12" s="287"/>
      <c r="V12" s="228"/>
      <c r="W12" s="288"/>
      <c r="X12" s="283"/>
      <c r="Y12" s="287"/>
      <c r="Z12" s="228"/>
      <c r="AA12" s="288"/>
      <c r="AB12" s="283"/>
      <c r="AC12" s="287"/>
    </row>
    <row r="13" spans="2:29" ht="18">
      <c r="B13" s="281" t="s">
        <v>58</v>
      </c>
      <c r="C13" s="251">
        <v>41365200</v>
      </c>
      <c r="D13" s="250">
        <f t="shared" si="1"/>
        <v>3.8129545807544664E-2</v>
      </c>
      <c r="E13" s="250">
        <f>D13*(1+'21-22 Point Calculation'!L11)</f>
        <v>3.7166569371467006E-2</v>
      </c>
      <c r="F13" s="250">
        <f t="shared" si="2"/>
        <v>3.6406514843870467E-2</v>
      </c>
      <c r="G13" s="251">
        <f>ROUND(F13*$N$17,-2)</f>
        <v>40750000</v>
      </c>
      <c r="H13" s="258">
        <f>G13-C13</f>
        <v>-615200</v>
      </c>
      <c r="I13" s="282">
        <f t="shared" si="0"/>
        <v>-1.4872404823378106E-2</v>
      </c>
      <c r="J13" s="250"/>
      <c r="K13" s="491">
        <v>0</v>
      </c>
      <c r="L13" s="284"/>
      <c r="M13" s="396" t="s">
        <v>177</v>
      </c>
      <c r="N13" s="488">
        <v>8864400</v>
      </c>
      <c r="P13" s="288"/>
      <c r="Q13" s="283"/>
      <c r="R13" s="228"/>
      <c r="S13" s="288"/>
      <c r="T13" s="283"/>
      <c r="U13" s="287"/>
      <c r="V13" s="228"/>
      <c r="W13" s="288"/>
      <c r="X13" s="283"/>
      <c r="Y13" s="287"/>
      <c r="Z13" s="228"/>
      <c r="AA13" s="288"/>
      <c r="AB13" s="283"/>
      <c r="AC13" s="287"/>
    </row>
    <row r="14" spans="2:29" ht="18">
      <c r="B14" s="281" t="s">
        <v>59</v>
      </c>
      <c r="C14" s="251">
        <v>57428600</v>
      </c>
      <c r="D14" s="250">
        <f t="shared" si="1"/>
        <v>5.2936440156536396E-2</v>
      </c>
      <c r="E14" s="250">
        <f>D14*(1+'21-22 Point Calculation'!L12)</f>
        <v>5.3598762417096012E-2</v>
      </c>
      <c r="F14" s="250">
        <f t="shared" si="2"/>
        <v>5.2502670344633712E-2</v>
      </c>
      <c r="G14" s="251">
        <f>ROUND(F14*$N$17,-2)-100</f>
        <v>58766500</v>
      </c>
      <c r="H14" s="258">
        <f>G14-C14</f>
        <v>1337900</v>
      </c>
      <c r="I14" s="282">
        <f t="shared" si="0"/>
        <v>2.3296754578729064E-2</v>
      </c>
      <c r="J14" s="250"/>
      <c r="K14" s="491">
        <v>0</v>
      </c>
      <c r="L14" s="284"/>
      <c r="M14" s="396" t="s">
        <v>178</v>
      </c>
      <c r="N14" s="486">
        <v>18771200</v>
      </c>
      <c r="P14" s="288"/>
      <c r="Q14" s="283"/>
      <c r="R14" s="228"/>
      <c r="S14" s="288"/>
      <c r="T14" s="283"/>
      <c r="U14" s="287"/>
      <c r="V14" s="228"/>
      <c r="W14" s="288"/>
      <c r="X14" s="283"/>
      <c r="Y14" s="287"/>
      <c r="Z14" s="228"/>
      <c r="AA14" s="288"/>
      <c r="AB14" s="283"/>
      <c r="AC14" s="287"/>
    </row>
    <row r="15" spans="2:29" ht="18">
      <c r="B15" s="252" t="s">
        <v>60</v>
      </c>
      <c r="C15" s="253">
        <v>123734100</v>
      </c>
      <c r="D15" s="250">
        <f t="shared" si="1"/>
        <v>0.11405541454907295</v>
      </c>
      <c r="E15" s="250">
        <f>D15*(1+'21-22 Point Calculation'!L13)</f>
        <v>0.11597195889198342</v>
      </c>
      <c r="F15" s="250">
        <f t="shared" si="2"/>
        <v>0.11360033799931742</v>
      </c>
      <c r="G15" s="253">
        <f t="shared" ref="G15" si="3">ROUND(F15*$N$17,-2)</f>
        <v>127153600</v>
      </c>
      <c r="H15" s="308">
        <f t="shared" ref="H15" si="4">G15-C15</f>
        <v>3419500</v>
      </c>
      <c r="I15" s="282">
        <f t="shared" si="0"/>
        <v>2.7635874023409876E-2</v>
      </c>
      <c r="J15" s="250"/>
      <c r="K15" s="491">
        <v>0</v>
      </c>
      <c r="L15" s="284"/>
      <c r="M15" s="393" t="s">
        <v>179</v>
      </c>
      <c r="N15" s="428">
        <f>N9+N10+N12+N13+N14</f>
        <v>1677100400</v>
      </c>
      <c r="O15" s="280"/>
      <c r="P15" s="288"/>
      <c r="Q15" s="283"/>
      <c r="R15" s="228"/>
      <c r="S15" s="288"/>
      <c r="T15" s="283"/>
      <c r="U15" s="287"/>
      <c r="V15" s="228"/>
      <c r="W15" s="288"/>
      <c r="X15" s="283"/>
      <c r="Y15" s="287"/>
      <c r="Z15" s="228"/>
      <c r="AA15" s="288"/>
      <c r="AB15" s="283"/>
      <c r="AC15" s="287"/>
    </row>
    <row r="16" spans="2:29" ht="18">
      <c r="B16" s="290" t="s">
        <v>86</v>
      </c>
      <c r="C16" s="254">
        <f>SUM(C10:C15)</f>
        <v>450664900</v>
      </c>
      <c r="D16" s="255">
        <f>SUM(D10:D15)</f>
        <v>0.41541314796985229</v>
      </c>
      <c r="E16" s="255">
        <f>SUM(E10:E15)</f>
        <v>0.42242965395041315</v>
      </c>
      <c r="F16" s="255">
        <f>SUM(F10:F15)</f>
        <v>0.41379098816807874</v>
      </c>
      <c r="G16" s="254">
        <f>SUM(G10:G15)</f>
        <v>463158800</v>
      </c>
      <c r="H16" s="254">
        <f t="shared" ref="H16" si="5">SUM(H10:H15)</f>
        <v>12493900</v>
      </c>
      <c r="I16" s="255">
        <f t="shared" si="0"/>
        <v>2.7723259566032322E-2</v>
      </c>
      <c r="J16" s="250"/>
      <c r="K16" s="490">
        <v>0</v>
      </c>
      <c r="L16" s="284"/>
      <c r="M16" s="397" t="s">
        <v>180</v>
      </c>
      <c r="N16" s="489">
        <v>34446900</v>
      </c>
      <c r="O16" s="285"/>
      <c r="P16" s="294"/>
      <c r="Q16" s="292"/>
      <c r="R16" s="228"/>
      <c r="S16" s="294"/>
      <c r="T16" s="292"/>
      <c r="U16" s="287"/>
      <c r="V16" s="228"/>
      <c r="W16" s="294"/>
      <c r="X16" s="292"/>
      <c r="Y16" s="287"/>
      <c r="Z16" s="228"/>
      <c r="AA16" s="294"/>
      <c r="AB16" s="292"/>
      <c r="AC16" s="287"/>
    </row>
    <row r="17" spans="2:29" ht="18.75" thickBot="1">
      <c r="B17" s="207"/>
      <c r="C17" s="256"/>
      <c r="D17" s="257"/>
      <c r="E17" s="257" t="s">
        <v>14</v>
      </c>
      <c r="F17" s="257"/>
      <c r="G17" s="256"/>
      <c r="H17" s="256"/>
      <c r="I17" s="257"/>
      <c r="J17" s="250"/>
      <c r="K17" s="490"/>
      <c r="L17" s="284"/>
      <c r="M17" s="398" t="s">
        <v>181</v>
      </c>
      <c r="N17" s="429">
        <f>N11+N16</f>
        <v>1119306400</v>
      </c>
      <c r="P17" s="295"/>
      <c r="Q17" s="291"/>
      <c r="R17" s="228"/>
      <c r="S17" s="295"/>
      <c r="T17" s="291"/>
      <c r="U17" s="287"/>
      <c r="V17" s="228"/>
      <c r="W17" s="295"/>
      <c r="X17" s="291"/>
      <c r="Y17" s="287"/>
      <c r="Z17" s="228"/>
      <c r="AA17" s="295"/>
      <c r="AB17" s="291"/>
      <c r="AC17" s="287"/>
    </row>
    <row r="18" spans="2:29" ht="18">
      <c r="B18" s="296" t="s">
        <v>42</v>
      </c>
      <c r="C18" s="249" t="s">
        <v>14</v>
      </c>
      <c r="D18" s="249"/>
      <c r="E18" s="249" t="s">
        <v>14</v>
      </c>
      <c r="F18" s="249" t="s">
        <v>14</v>
      </c>
      <c r="G18" s="249"/>
      <c r="H18" s="249"/>
      <c r="I18" s="249"/>
      <c r="J18" s="250"/>
      <c r="K18" s="490"/>
      <c r="L18" s="284"/>
      <c r="M18" s="293" t="s">
        <v>14</v>
      </c>
      <c r="N18" s="43"/>
      <c r="P18" s="286"/>
      <c r="Q18" s="286"/>
      <c r="R18" s="228"/>
      <c r="S18" s="286"/>
      <c r="T18" s="286"/>
      <c r="U18" s="287"/>
      <c r="V18" s="228"/>
      <c r="W18" s="286"/>
      <c r="X18" s="286"/>
      <c r="Y18" s="287"/>
      <c r="Z18" s="228"/>
      <c r="AA18" s="286"/>
      <c r="AB18" s="286"/>
      <c r="AC18" s="287"/>
    </row>
    <row r="19" spans="2:29" ht="18">
      <c r="B19" s="281" t="s">
        <v>20</v>
      </c>
      <c r="C19" s="249">
        <v>33084400</v>
      </c>
      <c r="D19" s="250">
        <f>C19/$C$40</f>
        <v>3.0496483646038956E-2</v>
      </c>
      <c r="E19" s="250">
        <f>D19*(1+'21-22 Point Calculation'!L17)</f>
        <v>3.1025744950305138E-2</v>
      </c>
      <c r="F19" s="250">
        <f>E19/$E$40</f>
        <v>3.039126998206558E-2</v>
      </c>
      <c r="G19" s="249">
        <f>ROUND(F19*$N$17,-2)+100</f>
        <v>34017200</v>
      </c>
      <c r="H19" s="388">
        <f>G19-C19</f>
        <v>932800</v>
      </c>
      <c r="I19" s="282">
        <f t="shared" ref="I19:I32" si="6">H19/C19</f>
        <v>2.8194556951312399E-2</v>
      </c>
      <c r="J19" s="250"/>
      <c r="K19" s="490">
        <v>0</v>
      </c>
      <c r="L19" s="284"/>
      <c r="M19" s="293"/>
      <c r="N19" s="295"/>
      <c r="O19" s="228"/>
      <c r="P19" s="286"/>
      <c r="Q19" s="283"/>
      <c r="R19" s="228"/>
      <c r="S19" s="286"/>
      <c r="T19" s="283"/>
      <c r="U19" s="287"/>
      <c r="V19" s="228"/>
      <c r="W19" s="286"/>
      <c r="X19" s="283"/>
      <c r="Y19" s="287"/>
      <c r="Z19" s="228"/>
      <c r="AA19" s="286"/>
      <c r="AB19" s="283"/>
      <c r="AC19" s="287"/>
    </row>
    <row r="20" spans="2:29" ht="18">
      <c r="B20" s="281" t="s">
        <v>21</v>
      </c>
      <c r="C20" s="251">
        <v>11937900</v>
      </c>
      <c r="D20" s="250">
        <f t="shared" ref="D20:D31" si="7">C20/$C$40</f>
        <v>1.1004097765655368E-2</v>
      </c>
      <c r="E20" s="250">
        <f>D20*(1+'21-22 Point Calculation'!L18)</f>
        <v>1.1411581149070682E-2</v>
      </c>
      <c r="F20" s="250">
        <f t="shared" ref="F20:F31" si="8">E20/$E$40</f>
        <v>1.1178214872170099E-2</v>
      </c>
      <c r="G20" s="251">
        <f>ROUND(F20*$N$17,-2)+100</f>
        <v>12511900</v>
      </c>
      <c r="H20" s="258">
        <f t="shared" ref="H20:H29" si="9">G20-C20</f>
        <v>574000</v>
      </c>
      <c r="I20" s="282">
        <f t="shared" si="6"/>
        <v>4.8082158503589406E-2</v>
      </c>
      <c r="J20" s="250"/>
      <c r="K20" s="491">
        <v>0</v>
      </c>
      <c r="L20" s="284"/>
      <c r="M20" s="293"/>
      <c r="N20" s="297"/>
      <c r="O20" s="228"/>
      <c r="P20" s="77"/>
      <c r="Q20" s="284"/>
      <c r="R20" s="43"/>
      <c r="S20" s="288"/>
      <c r="T20" s="283"/>
      <c r="U20" s="287"/>
      <c r="V20" s="228"/>
      <c r="W20" s="288"/>
      <c r="X20" s="283"/>
      <c r="Y20" s="287"/>
      <c r="Z20" s="228"/>
      <c r="AA20" s="288"/>
      <c r="AB20" s="283"/>
      <c r="AC20" s="287"/>
    </row>
    <row r="21" spans="2:29" ht="18">
      <c r="B21" s="281" t="s">
        <v>22</v>
      </c>
      <c r="C21" s="251">
        <v>17615800</v>
      </c>
      <c r="D21" s="250">
        <f t="shared" si="7"/>
        <v>1.6237863059686532E-2</v>
      </c>
      <c r="E21" s="250">
        <f>D21*(1+'21-22 Point Calculation'!L19)</f>
        <v>1.7222605157409584E-2</v>
      </c>
      <c r="F21" s="250">
        <f t="shared" si="8"/>
        <v>1.687040372347939E-2</v>
      </c>
      <c r="G21" s="251">
        <f t="shared" ref="G21:G31" si="10">ROUND(F21*$N$17,-2)</f>
        <v>18883200</v>
      </c>
      <c r="H21" s="258">
        <f t="shared" ref="H21:H26" si="11">G21-C21</f>
        <v>1267400</v>
      </c>
      <c r="I21" s="282">
        <f t="shared" si="6"/>
        <v>7.1946775054212694E-2</v>
      </c>
      <c r="J21" s="250"/>
      <c r="K21" s="491">
        <v>0</v>
      </c>
      <c r="L21" s="283"/>
      <c r="M21" s="293"/>
      <c r="N21" s="43"/>
      <c r="O21" s="228"/>
      <c r="P21" s="77"/>
      <c r="Q21" s="299"/>
      <c r="R21" s="43"/>
      <c r="S21" s="288"/>
      <c r="T21" s="283"/>
      <c r="U21" s="287"/>
      <c r="V21" s="228"/>
      <c r="W21" s="288"/>
      <c r="X21" s="283"/>
      <c r="Y21" s="287"/>
      <c r="Z21" s="228"/>
      <c r="AA21" s="288"/>
      <c r="AB21" s="283"/>
      <c r="AC21" s="287"/>
    </row>
    <row r="22" spans="2:29" ht="18">
      <c r="B22" s="281" t="s">
        <v>23</v>
      </c>
      <c r="C22" s="251">
        <v>10717100</v>
      </c>
      <c r="D22" s="250">
        <f t="shared" si="7"/>
        <v>9.8787907558536385E-3</v>
      </c>
      <c r="E22" s="250">
        <f>D22*(1+'21-22 Point Calculation'!L20)</f>
        <v>1.0183736889799668E-2</v>
      </c>
      <c r="F22" s="250">
        <f t="shared" si="8"/>
        <v>9.9754799680056884E-3</v>
      </c>
      <c r="G22" s="251">
        <f>ROUND(F22*$N$17,-2)+100</f>
        <v>11165700</v>
      </c>
      <c r="H22" s="258">
        <f t="shared" si="11"/>
        <v>448600</v>
      </c>
      <c r="I22" s="282">
        <f t="shared" si="6"/>
        <v>4.1858338543076017E-2</v>
      </c>
      <c r="J22" s="250"/>
      <c r="K22" s="491">
        <v>0</v>
      </c>
      <c r="L22" s="284"/>
      <c r="M22" s="293"/>
      <c r="N22" s="43"/>
      <c r="O22" s="228"/>
      <c r="P22" s="77"/>
      <c r="Q22" s="284"/>
      <c r="R22" s="43"/>
      <c r="S22" s="288"/>
      <c r="T22" s="283"/>
      <c r="U22" s="287"/>
      <c r="V22" s="228"/>
      <c r="W22" s="288"/>
      <c r="X22" s="283"/>
      <c r="Y22" s="287"/>
      <c r="Z22" s="228"/>
      <c r="AA22" s="288"/>
      <c r="AB22" s="283"/>
      <c r="AC22" s="287"/>
    </row>
    <row r="23" spans="2:29" ht="18">
      <c r="B23" s="281" t="s">
        <v>24</v>
      </c>
      <c r="C23" s="251">
        <v>14879600</v>
      </c>
      <c r="D23" s="250">
        <f t="shared" si="7"/>
        <v>1.3715693138143695E-2</v>
      </c>
      <c r="E23" s="250">
        <f>D23*(1+'21-22 Point Calculation'!L21)</f>
        <v>1.4290799638981741E-2</v>
      </c>
      <c r="F23" s="250">
        <f t="shared" si="8"/>
        <v>1.3998553484648171E-2</v>
      </c>
      <c r="G23" s="251">
        <f t="shared" si="10"/>
        <v>15668700</v>
      </c>
      <c r="H23" s="258">
        <f t="shared" si="11"/>
        <v>789100</v>
      </c>
      <c r="I23" s="282">
        <f t="shared" si="6"/>
        <v>5.303233957902094E-2</v>
      </c>
      <c r="J23" s="250"/>
      <c r="K23" s="491">
        <v>0</v>
      </c>
      <c r="L23" s="284"/>
      <c r="N23" s="43"/>
      <c r="O23" s="228"/>
      <c r="P23" s="77"/>
      <c r="Q23" s="299"/>
      <c r="R23" s="43"/>
      <c r="S23" s="288"/>
      <c r="T23" s="283"/>
      <c r="U23" s="287"/>
      <c r="V23" s="228"/>
      <c r="W23" s="288"/>
      <c r="X23" s="283"/>
      <c r="Y23" s="287"/>
      <c r="Z23" s="228"/>
      <c r="AA23" s="288"/>
      <c r="AB23" s="283"/>
      <c r="AC23" s="287"/>
    </row>
    <row r="24" spans="2:29" ht="18">
      <c r="B24" s="281" t="s">
        <v>25</v>
      </c>
      <c r="C24" s="251">
        <v>19334000</v>
      </c>
      <c r="D24" s="250">
        <f t="shared" si="7"/>
        <v>1.782166262082786E-2</v>
      </c>
      <c r="E24" s="250">
        <f>D24*(1+'21-22 Point Calculation'!L22)</f>
        <v>1.9994885781863092E-2</v>
      </c>
      <c r="F24" s="250">
        <f t="shared" si="8"/>
        <v>1.9585991344623271E-2</v>
      </c>
      <c r="G24" s="251">
        <f>ROUND(F24*$N$17,-2)-200</f>
        <v>21922500</v>
      </c>
      <c r="H24" s="258">
        <f t="shared" si="11"/>
        <v>2588500</v>
      </c>
      <c r="I24" s="282">
        <f t="shared" si="6"/>
        <v>0.13388331436847006</v>
      </c>
      <c r="J24" s="250"/>
      <c r="K24" s="491">
        <v>0</v>
      </c>
      <c r="L24" s="284"/>
      <c r="N24" s="43"/>
      <c r="O24" s="228"/>
      <c r="P24" s="77"/>
      <c r="Q24" s="299"/>
      <c r="R24" s="43"/>
      <c r="S24" s="288"/>
      <c r="T24" s="283"/>
      <c r="U24" s="287"/>
      <c r="V24" s="228"/>
      <c r="W24" s="288"/>
      <c r="X24" s="283"/>
      <c r="Y24" s="287"/>
      <c r="Z24" s="228"/>
      <c r="AA24" s="288"/>
      <c r="AB24" s="283"/>
      <c r="AC24" s="287"/>
    </row>
    <row r="25" spans="2:29" ht="18">
      <c r="B25" s="301" t="s">
        <v>26</v>
      </c>
      <c r="C25" s="258">
        <v>22732000</v>
      </c>
      <c r="D25" s="250">
        <f t="shared" si="7"/>
        <v>2.0953865454466685E-2</v>
      </c>
      <c r="E25" s="250">
        <f>D25*(1+'21-22 Point Calculation'!L23)</f>
        <v>2.0833278113400945E-2</v>
      </c>
      <c r="F25" s="250">
        <f t="shared" si="8"/>
        <v>2.0407238593947087E-2</v>
      </c>
      <c r="G25" s="258">
        <f>ROUND(F25*$N$17,-2)-100</f>
        <v>22841900</v>
      </c>
      <c r="H25" s="258">
        <f t="shared" si="11"/>
        <v>109900</v>
      </c>
      <c r="I25" s="282">
        <f t="shared" si="6"/>
        <v>4.8345944043638924E-3</v>
      </c>
      <c r="J25" s="250"/>
      <c r="K25" s="491">
        <v>0</v>
      </c>
      <c r="L25" s="284"/>
      <c r="M25" s="300"/>
      <c r="N25" s="43"/>
      <c r="O25" s="228"/>
      <c r="P25" s="77"/>
      <c r="Q25" s="299"/>
      <c r="R25" s="43"/>
      <c r="S25" s="298"/>
      <c r="T25" s="283"/>
      <c r="U25" s="287"/>
      <c r="V25" s="228"/>
      <c r="W25" s="298"/>
      <c r="X25" s="283"/>
      <c r="Y25" s="287"/>
      <c r="Z25" s="228"/>
      <c r="AA25" s="298"/>
      <c r="AB25" s="283"/>
      <c r="AC25" s="287"/>
    </row>
    <row r="26" spans="2:29" ht="18">
      <c r="B26" s="301" t="s">
        <v>61</v>
      </c>
      <c r="C26" s="258">
        <v>23013900</v>
      </c>
      <c r="D26" s="250">
        <f t="shared" si="7"/>
        <v>2.1213714771359794E-2</v>
      </c>
      <c r="E26" s="250">
        <f>D26*(1+'21-22 Point Calculation'!L24)</f>
        <v>2.1885942257253866E-2</v>
      </c>
      <c r="F26" s="250">
        <f t="shared" si="8"/>
        <v>2.1438375807493974E-2</v>
      </c>
      <c r="G26" s="258">
        <f>ROUND(F26*$N$17,-2)</f>
        <v>23996100</v>
      </c>
      <c r="H26" s="258">
        <f t="shared" si="11"/>
        <v>982200</v>
      </c>
      <c r="I26" s="282">
        <f t="shared" si="6"/>
        <v>4.267855513407115E-2</v>
      </c>
      <c r="J26" s="250"/>
      <c r="K26" s="491">
        <v>0</v>
      </c>
      <c r="L26" s="284"/>
      <c r="M26" s="293"/>
      <c r="N26" s="43"/>
      <c r="O26" s="228"/>
      <c r="P26" s="318"/>
      <c r="Q26" s="284"/>
      <c r="R26" s="318"/>
      <c r="S26" s="298"/>
      <c r="T26" s="283"/>
      <c r="U26" s="287"/>
      <c r="V26" s="228"/>
      <c r="W26" s="298"/>
      <c r="X26" s="283"/>
      <c r="Y26" s="287"/>
      <c r="Z26" s="228"/>
      <c r="AA26" s="298"/>
      <c r="AB26" s="283"/>
      <c r="AC26" s="287"/>
    </row>
    <row r="27" spans="2:29" ht="18">
      <c r="B27" s="301" t="s">
        <v>28</v>
      </c>
      <c r="C27" s="258">
        <v>35442700</v>
      </c>
      <c r="D27" s="250">
        <f t="shared" si="7"/>
        <v>3.2670313529079113E-2</v>
      </c>
      <c r="E27" s="250">
        <f>D27*(1+'21-22 Point Calculation'!L25)</f>
        <v>3.360223271561312E-2</v>
      </c>
      <c r="F27" s="250">
        <f t="shared" si="8"/>
        <v>3.291506869846654E-2</v>
      </c>
      <c r="G27" s="258">
        <f>ROUND(F27*$N$17,-2)+100</f>
        <v>36842100</v>
      </c>
      <c r="H27" s="258">
        <f t="shared" si="9"/>
        <v>1399400</v>
      </c>
      <c r="I27" s="282">
        <f t="shared" si="6"/>
        <v>3.9483447931449915E-2</v>
      </c>
      <c r="J27" s="250"/>
      <c r="K27" s="491">
        <v>0</v>
      </c>
      <c r="L27" s="284"/>
      <c r="N27" s="302"/>
      <c r="O27" s="228"/>
      <c r="P27" s="298"/>
      <c r="Q27" s="283"/>
      <c r="R27" s="228"/>
      <c r="S27" s="298"/>
      <c r="T27" s="283"/>
      <c r="U27" s="287"/>
      <c r="V27" s="228"/>
      <c r="W27" s="298"/>
      <c r="X27" s="283"/>
      <c r="Y27" s="287"/>
      <c r="Z27" s="228"/>
      <c r="AA27" s="298"/>
      <c r="AB27" s="283"/>
      <c r="AC27" s="287"/>
    </row>
    <row r="28" spans="2:29" ht="18">
      <c r="B28" s="301" t="s">
        <v>29</v>
      </c>
      <c r="C28" s="258">
        <v>24116500</v>
      </c>
      <c r="D28" s="250">
        <f t="shared" si="7"/>
        <v>2.2230067580179737E-2</v>
      </c>
      <c r="E28" s="250">
        <f>D28*(1+'21-22 Point Calculation'!L26)</f>
        <v>2.2997019821399099E-2</v>
      </c>
      <c r="F28" s="250">
        <f t="shared" si="8"/>
        <v>2.252673188974242E-2</v>
      </c>
      <c r="G28" s="258">
        <f t="shared" si="10"/>
        <v>25214300</v>
      </c>
      <c r="H28" s="258">
        <f t="shared" si="9"/>
        <v>1097800</v>
      </c>
      <c r="I28" s="282">
        <f t="shared" si="6"/>
        <v>4.5520701594344119E-2</v>
      </c>
      <c r="J28" s="250"/>
      <c r="K28" s="491">
        <v>0</v>
      </c>
      <c r="L28" s="284"/>
      <c r="M28" s="293"/>
      <c r="N28" s="295"/>
      <c r="O28" s="228"/>
      <c r="P28" s="298"/>
      <c r="Q28" s="283"/>
      <c r="R28" s="304"/>
      <c r="S28" s="298"/>
      <c r="T28" s="283"/>
      <c r="U28" s="287"/>
      <c r="V28" s="228"/>
      <c r="W28" s="298"/>
      <c r="X28" s="283"/>
      <c r="Y28" s="287"/>
      <c r="Z28" s="228"/>
      <c r="AA28" s="298"/>
      <c r="AB28" s="283"/>
      <c r="AC28" s="287"/>
    </row>
    <row r="29" spans="2:29" ht="18">
      <c r="B29" s="301" t="s">
        <v>30</v>
      </c>
      <c r="C29" s="258">
        <v>29938100</v>
      </c>
      <c r="D29" s="250">
        <f t="shared" si="7"/>
        <v>2.7596292423120228E-2</v>
      </c>
      <c r="E29" s="250">
        <f>D29*(1+'21-22 Point Calculation'!L27)</f>
        <v>2.7567451832730381E-2</v>
      </c>
      <c r="F29" s="250">
        <f t="shared" si="8"/>
        <v>2.7003698789764521E-2</v>
      </c>
      <c r="G29" s="258">
        <f>ROUND(F29*$N$17,-2)+100</f>
        <v>30225500</v>
      </c>
      <c r="H29" s="258">
        <f t="shared" si="9"/>
        <v>287400</v>
      </c>
      <c r="I29" s="282">
        <f t="shared" si="6"/>
        <v>9.599807603020899E-3</v>
      </c>
      <c r="J29" s="250"/>
      <c r="K29" s="491">
        <v>0</v>
      </c>
      <c r="L29" s="284"/>
      <c r="M29" s="293"/>
      <c r="N29" s="303"/>
      <c r="O29" s="228"/>
      <c r="P29" s="298"/>
      <c r="Q29" s="283"/>
      <c r="R29" s="228"/>
      <c r="S29" s="298"/>
      <c r="T29" s="283"/>
      <c r="U29" s="287"/>
      <c r="V29" s="228"/>
      <c r="W29" s="298"/>
      <c r="X29" s="283"/>
      <c r="Y29" s="287"/>
      <c r="Z29" s="228"/>
      <c r="AA29" s="298"/>
      <c r="AB29" s="283"/>
      <c r="AC29" s="287"/>
    </row>
    <row r="30" spans="2:29" ht="18">
      <c r="B30" s="301" t="s">
        <v>31</v>
      </c>
      <c r="C30" s="258">
        <v>27806100</v>
      </c>
      <c r="D30" s="250">
        <f t="shared" si="7"/>
        <v>2.5631060980707641E-2</v>
      </c>
      <c r="E30" s="250">
        <f>D30*(1+'21-22 Point Calculation'!L28)</f>
        <v>2.7102682854694964E-2</v>
      </c>
      <c r="F30" s="250">
        <f t="shared" si="8"/>
        <v>2.6548434314620173E-2</v>
      </c>
      <c r="G30" s="258">
        <f>ROUND(F30*$N$17,-2)</f>
        <v>29715800</v>
      </c>
      <c r="H30" s="258">
        <f>G30-C30</f>
        <v>1909700</v>
      </c>
      <c r="I30" s="282">
        <f t="shared" si="6"/>
        <v>6.867917471346216E-2</v>
      </c>
      <c r="J30" s="250"/>
      <c r="K30" s="491">
        <v>0</v>
      </c>
      <c r="L30" s="284"/>
      <c r="M30" s="293"/>
      <c r="N30" s="295"/>
      <c r="P30" s="298"/>
      <c r="Q30" s="283"/>
      <c r="R30" s="228"/>
      <c r="S30" s="298"/>
      <c r="T30" s="283"/>
      <c r="U30" s="287"/>
      <c r="V30" s="228"/>
      <c r="W30" s="298"/>
      <c r="X30" s="283"/>
      <c r="Y30" s="287"/>
      <c r="Z30" s="228"/>
      <c r="AA30" s="298"/>
      <c r="AB30" s="283"/>
      <c r="AC30" s="287"/>
    </row>
    <row r="31" spans="2:29" ht="18">
      <c r="B31" s="305" t="s">
        <v>32</v>
      </c>
      <c r="C31" s="258">
        <v>25474600</v>
      </c>
      <c r="D31" s="250">
        <f t="shared" si="7"/>
        <v>2.3481934757450158E-2</v>
      </c>
      <c r="E31" s="250">
        <f>D31*(1+'21-22 Point Calculation'!L29)</f>
        <v>2.3828356099020707E-2</v>
      </c>
      <c r="F31" s="250">
        <f t="shared" si="8"/>
        <v>2.3341067381107798E-2</v>
      </c>
      <c r="G31" s="258">
        <f t="shared" si="10"/>
        <v>26125800</v>
      </c>
      <c r="H31" s="258">
        <f>G31-C31</f>
        <v>651200</v>
      </c>
      <c r="I31" s="282">
        <f t="shared" si="6"/>
        <v>2.5562717373383684E-2</v>
      </c>
      <c r="J31" s="250"/>
      <c r="K31" s="491">
        <v>0</v>
      </c>
      <c r="L31" s="284"/>
      <c r="M31" s="293"/>
      <c r="N31" s="295"/>
      <c r="P31" s="298"/>
      <c r="Q31" s="283"/>
      <c r="R31" s="228"/>
      <c r="S31" s="298"/>
      <c r="T31" s="283"/>
      <c r="U31" s="287"/>
      <c r="V31" s="228"/>
      <c r="W31" s="298"/>
      <c r="X31" s="283"/>
      <c r="Y31" s="287"/>
      <c r="Z31" s="228"/>
      <c r="AA31" s="298"/>
      <c r="AB31" s="283"/>
      <c r="AC31" s="287"/>
    </row>
    <row r="32" spans="2:29" ht="18">
      <c r="B32" s="290" t="s">
        <v>86</v>
      </c>
      <c r="C32" s="254">
        <f>SUM(C19:C31)</f>
        <v>296092700</v>
      </c>
      <c r="D32" s="255">
        <f>SUM(D19:D31)</f>
        <v>0.27293184048256941</v>
      </c>
      <c r="E32" s="255">
        <f>SUM(E19:E31)</f>
        <v>0.28194631726154301</v>
      </c>
      <c r="F32" s="255">
        <f>SUM(F19:F31)</f>
        <v>0.27618052885013472</v>
      </c>
      <c r="G32" s="254">
        <f>SUM(G19:G31)</f>
        <v>309130700</v>
      </c>
      <c r="H32" s="254">
        <f t="shared" ref="H32" si="12">SUM(H19:H31)</f>
        <v>13038000</v>
      </c>
      <c r="I32" s="255">
        <f t="shared" si="6"/>
        <v>4.403350707396704E-2</v>
      </c>
      <c r="J32" s="250"/>
      <c r="K32" s="490">
        <v>0</v>
      </c>
      <c r="L32" s="284"/>
      <c r="M32" s="293"/>
      <c r="N32" s="43"/>
      <c r="P32" s="294"/>
      <c r="Q32" s="292"/>
      <c r="R32" s="228"/>
      <c r="S32" s="294"/>
      <c r="T32" s="292"/>
      <c r="U32" s="287"/>
      <c r="V32" s="228"/>
      <c r="W32" s="294"/>
      <c r="X32" s="292"/>
      <c r="Y32" s="287"/>
      <c r="Z32" s="228"/>
      <c r="AA32" s="294"/>
      <c r="AB32" s="292"/>
      <c r="AC32" s="287"/>
    </row>
    <row r="33" spans="2:29" ht="18">
      <c r="B33" s="207" t="s">
        <v>14</v>
      </c>
      <c r="C33" s="257"/>
      <c r="D33" s="257"/>
      <c r="E33" s="257"/>
      <c r="F33" s="257"/>
      <c r="G33" s="257"/>
      <c r="H33" s="257"/>
      <c r="I33" s="257"/>
      <c r="J33" s="250"/>
      <c r="K33" s="490"/>
      <c r="L33" s="284"/>
      <c r="M33" s="293"/>
      <c r="N33" s="295"/>
      <c r="P33" s="291"/>
      <c r="Q33" s="291"/>
      <c r="R33" s="228"/>
      <c r="S33" s="291"/>
      <c r="T33" s="291"/>
      <c r="U33" s="287"/>
      <c r="V33" s="228"/>
      <c r="W33" s="291"/>
      <c r="X33" s="291"/>
      <c r="Y33" s="287"/>
      <c r="Z33" s="228"/>
      <c r="AA33" s="291"/>
      <c r="AB33" s="291"/>
      <c r="AC33" s="287"/>
    </row>
    <row r="34" spans="2:29" ht="18">
      <c r="B34" s="296" t="s">
        <v>62</v>
      </c>
      <c r="C34" s="248"/>
      <c r="D34" s="249"/>
      <c r="E34" s="249"/>
      <c r="F34" s="249"/>
      <c r="G34" s="248"/>
      <c r="H34" s="248"/>
      <c r="I34" s="249"/>
      <c r="J34" s="250"/>
      <c r="K34" s="490"/>
      <c r="L34" s="284"/>
      <c r="M34" s="293"/>
      <c r="N34" s="43"/>
      <c r="P34" s="307"/>
      <c r="Q34" s="286"/>
      <c r="R34" s="228"/>
      <c r="S34" s="307"/>
      <c r="T34" s="286"/>
      <c r="U34" s="287"/>
      <c r="V34" s="228"/>
      <c r="W34" s="307"/>
      <c r="X34" s="286"/>
      <c r="Y34" s="287"/>
      <c r="Z34" s="228"/>
      <c r="AA34" s="307"/>
      <c r="AB34" s="286"/>
      <c r="AC34" s="287"/>
    </row>
    <row r="35" spans="2:29" ht="18">
      <c r="B35" s="281" t="s">
        <v>63</v>
      </c>
      <c r="C35" s="249">
        <v>59510200</v>
      </c>
      <c r="D35" s="250">
        <f>C35/$C$40</f>
        <v>5.4855213970103962E-2</v>
      </c>
      <c r="E35" s="250">
        <f>D35*(1+'21-22 Point Calculation'!L33)</f>
        <v>5.5617838967816344E-2</v>
      </c>
      <c r="F35" s="250">
        <f>E35/$E$40</f>
        <v>5.4480456878548862E-2</v>
      </c>
      <c r="G35" s="249">
        <f>ROUND(F35*$N$17,-2)</f>
        <v>60980300</v>
      </c>
      <c r="H35" s="249">
        <f>G35-C35</f>
        <v>1470100</v>
      </c>
      <c r="I35" s="282">
        <f>H35/C35</f>
        <v>2.470332816895255E-2</v>
      </c>
      <c r="J35" s="250"/>
      <c r="K35" s="490">
        <v>0</v>
      </c>
      <c r="L35" s="284"/>
      <c r="M35" s="293"/>
      <c r="N35" s="43"/>
      <c r="P35" s="286"/>
      <c r="Q35" s="283"/>
      <c r="R35" s="228"/>
      <c r="S35" s="286"/>
      <c r="T35" s="283"/>
      <c r="U35" s="287"/>
      <c r="V35" s="228"/>
      <c r="W35" s="286"/>
      <c r="X35" s="283"/>
      <c r="Y35" s="287"/>
      <c r="Z35" s="228"/>
      <c r="AA35" s="286"/>
      <c r="AB35" s="283"/>
      <c r="AC35" s="287"/>
    </row>
    <row r="36" spans="2:29" ht="18">
      <c r="B36" s="281" t="s">
        <v>64</v>
      </c>
      <c r="C36" s="251">
        <v>244566300</v>
      </c>
      <c r="D36" s="250">
        <f t="shared" ref="D36:D37" si="13">C36/$C$40</f>
        <v>0.22543592050399153</v>
      </c>
      <c r="E36" s="250">
        <f>D36*(1+'21-22 Point Calculation'!L34)</f>
        <v>0.22949130651610988</v>
      </c>
      <c r="F36" s="250">
        <f t="shared" ref="F36:F37" si="14">E36/$E$40</f>
        <v>0.22479822051136492</v>
      </c>
      <c r="G36" s="251">
        <f>ROUND(F36*$N$17,-2)</f>
        <v>251618100</v>
      </c>
      <c r="H36" s="251">
        <f>G36-C36</f>
        <v>7051800</v>
      </c>
      <c r="I36" s="282">
        <f>H36/C36</f>
        <v>2.8833899028606967E-2</v>
      </c>
      <c r="J36" s="250"/>
      <c r="K36" s="491">
        <v>0</v>
      </c>
      <c r="L36" s="284"/>
      <c r="M36" s="293"/>
      <c r="N36" s="43"/>
      <c r="P36" s="288"/>
      <c r="Q36" s="283"/>
      <c r="R36" s="228"/>
      <c r="S36" s="288"/>
      <c r="T36" s="283"/>
      <c r="U36" s="287"/>
      <c r="V36" s="228"/>
      <c r="W36" s="288"/>
      <c r="X36" s="283"/>
      <c r="Y36" s="287"/>
      <c r="Z36" s="228"/>
      <c r="AA36" s="288"/>
      <c r="AB36" s="283"/>
      <c r="AC36" s="287"/>
    </row>
    <row r="37" spans="2:29" ht="18">
      <c r="B37" s="305" t="s">
        <v>68</v>
      </c>
      <c r="C37" s="308">
        <v>34025400</v>
      </c>
      <c r="D37" s="250">
        <f t="shared" si="13"/>
        <v>3.1363877073482788E-2</v>
      </c>
      <c r="E37" s="250">
        <f>D37*(1+'21-22 Point Calculation'!L35)</f>
        <v>3.1391765665860626E-2</v>
      </c>
      <c r="F37" s="250">
        <f t="shared" si="14"/>
        <v>3.0749805591872629E-2</v>
      </c>
      <c r="G37" s="251">
        <f>ROUND(F37*$N$17,-2)</f>
        <v>34418500</v>
      </c>
      <c r="H37" s="308">
        <f>G37-C37</f>
        <v>393100</v>
      </c>
      <c r="I37" s="282">
        <f>H37/C37</f>
        <v>1.1553133835311268E-2</v>
      </c>
      <c r="J37" s="250"/>
      <c r="K37" s="491">
        <v>0</v>
      </c>
      <c r="L37" s="284"/>
      <c r="M37" s="293"/>
      <c r="N37" s="43"/>
      <c r="P37" s="298"/>
      <c r="Q37" s="283"/>
      <c r="R37" s="228"/>
      <c r="S37" s="298"/>
      <c r="T37" s="283"/>
      <c r="U37" s="287"/>
      <c r="V37" s="228"/>
      <c r="W37" s="298"/>
      <c r="X37" s="283"/>
      <c r="Y37" s="287"/>
      <c r="Z37" s="228"/>
      <c r="AA37" s="298"/>
      <c r="AB37" s="283"/>
      <c r="AC37" s="287"/>
    </row>
    <row r="38" spans="2:29" ht="18">
      <c r="B38" s="290" t="s">
        <v>86</v>
      </c>
      <c r="C38" s="254">
        <f>SUM(C35:C37)</f>
        <v>338101900</v>
      </c>
      <c r="D38" s="255">
        <f>SUM(D35:D37)</f>
        <v>0.31165501154757824</v>
      </c>
      <c r="E38" s="255">
        <f>SUM(E35:E37)</f>
        <v>0.31650091114978685</v>
      </c>
      <c r="F38" s="255">
        <f>SUM(F35:F37)</f>
        <v>0.31002848298178642</v>
      </c>
      <c r="G38" s="254">
        <f>SUM(G35:G37)</f>
        <v>347016900</v>
      </c>
      <c r="H38" s="254">
        <f t="shared" ref="H38" si="15">SUM(H35:H37)</f>
        <v>8915000</v>
      </c>
      <c r="I38" s="255">
        <f>H38/C38</f>
        <v>2.6367790302272775E-2</v>
      </c>
      <c r="J38" s="250"/>
      <c r="K38" s="490">
        <v>0</v>
      </c>
      <c r="L38" s="284"/>
      <c r="M38" s="293"/>
      <c r="N38" s="43"/>
      <c r="P38" s="294"/>
      <c r="Q38" s="292"/>
      <c r="R38" s="228"/>
      <c r="S38" s="294"/>
      <c r="T38" s="292"/>
      <c r="U38" s="287"/>
      <c r="V38" s="228"/>
      <c r="W38" s="294"/>
      <c r="X38" s="292"/>
      <c r="Y38" s="287"/>
      <c r="Z38" s="228"/>
      <c r="AA38" s="294"/>
      <c r="AB38" s="292"/>
      <c r="AC38" s="287"/>
    </row>
    <row r="39" spans="2:29" ht="18">
      <c r="B39" s="207"/>
      <c r="C39" s="256"/>
      <c r="D39" s="259"/>
      <c r="E39" s="259"/>
      <c r="F39" s="259"/>
      <c r="G39" s="256"/>
      <c r="H39" s="256"/>
      <c r="I39" s="259"/>
      <c r="J39" s="291"/>
      <c r="K39" s="490"/>
      <c r="L39" s="284"/>
      <c r="M39" s="228"/>
      <c r="N39" s="228"/>
      <c r="P39" s="295"/>
      <c r="Q39" s="287"/>
      <c r="R39" s="228"/>
      <c r="S39" s="228"/>
      <c r="T39" s="228"/>
      <c r="U39" s="287"/>
      <c r="V39" s="228"/>
      <c r="W39" s="295"/>
      <c r="X39" s="287"/>
      <c r="Y39" s="287"/>
      <c r="Z39" s="228"/>
      <c r="AA39" s="295"/>
      <c r="AB39" s="287"/>
      <c r="AC39" s="287"/>
    </row>
    <row r="40" spans="2:29" ht="18">
      <c r="B40" s="290" t="s">
        <v>65</v>
      </c>
      <c r="C40" s="254">
        <f>C16+C32+C38</f>
        <v>1084859500</v>
      </c>
      <c r="D40" s="255">
        <f>D16+D32+D38</f>
        <v>1</v>
      </c>
      <c r="E40" s="255">
        <f>SUM(E16,E32,E38)</f>
        <v>1.0208768823617431</v>
      </c>
      <c r="F40" s="255">
        <f>SUM(F16,F32,F38)</f>
        <v>0.99999999999999989</v>
      </c>
      <c r="G40" s="254">
        <f>SUM(G16,G32,G38)</f>
        <v>1119306400</v>
      </c>
      <c r="H40" s="254">
        <f t="shared" ref="H40" si="16">H16+H32+H38</f>
        <v>34446900</v>
      </c>
      <c r="I40" s="255">
        <f>H40/C40</f>
        <v>3.1752406648049819E-2</v>
      </c>
      <c r="J40" s="291"/>
      <c r="K40" s="490">
        <v>0</v>
      </c>
      <c r="L40" s="284"/>
      <c r="M40" s="309"/>
      <c r="N40" s="310"/>
      <c r="P40" s="294"/>
      <c r="Q40" s="292"/>
      <c r="R40" s="228"/>
      <c r="S40" s="294"/>
      <c r="T40" s="292"/>
      <c r="U40" s="287"/>
      <c r="V40" s="228"/>
      <c r="W40" s="294"/>
      <c r="X40" s="292"/>
      <c r="Y40" s="287"/>
      <c r="Z40" s="228"/>
      <c r="AA40" s="294"/>
      <c r="AB40" s="292"/>
      <c r="AC40" s="287"/>
    </row>
    <row r="41" spans="2:29" ht="15.75" customHeight="1">
      <c r="B41" s="311"/>
      <c r="C41" s="311"/>
      <c r="D41" s="311"/>
      <c r="E41" s="311"/>
      <c r="F41" s="311"/>
      <c r="G41" s="311"/>
      <c r="H41" s="311"/>
      <c r="I41" s="311"/>
      <c r="J41" s="309"/>
      <c r="K41" s="497"/>
      <c r="L41" s="309"/>
      <c r="M41" s="309"/>
      <c r="N41" s="310"/>
      <c r="O41" s="81"/>
      <c r="P41" s="228"/>
      <c r="Q41" s="228"/>
      <c r="R41" s="228"/>
      <c r="S41" s="228"/>
      <c r="T41" s="228"/>
      <c r="U41" s="228"/>
      <c r="V41" s="228"/>
      <c r="W41" s="228"/>
      <c r="X41" s="228"/>
      <c r="Y41" s="228"/>
      <c r="Z41" s="228"/>
      <c r="AA41" s="228"/>
      <c r="AB41" s="228"/>
      <c r="AC41" s="228"/>
    </row>
    <row r="42" spans="2:29" ht="15.75" customHeight="1">
      <c r="B42" s="310"/>
      <c r="C42" s="310"/>
      <c r="D42" s="310"/>
      <c r="E42" s="310"/>
      <c r="F42" s="310"/>
      <c r="G42" s="310"/>
      <c r="H42" s="310"/>
      <c r="I42" s="310"/>
      <c r="J42" s="310"/>
      <c r="K42" s="498"/>
      <c r="L42" s="310"/>
      <c r="M42" s="312"/>
      <c r="N42" s="312"/>
      <c r="P42" s="228"/>
      <c r="Q42" s="228"/>
      <c r="R42" s="228"/>
      <c r="S42" s="228"/>
      <c r="T42" s="228"/>
      <c r="U42" s="228"/>
      <c r="V42" s="228"/>
      <c r="W42" s="228"/>
      <c r="X42" s="228"/>
      <c r="Y42" s="228"/>
      <c r="Z42" s="228"/>
      <c r="AA42" s="228"/>
      <c r="AB42" s="228"/>
      <c r="AC42" s="228"/>
    </row>
    <row r="43" spans="2:29" ht="15.75" customHeight="1">
      <c r="B43" s="310"/>
      <c r="C43" s="310"/>
      <c r="D43" s="310"/>
      <c r="E43" s="310"/>
      <c r="F43" s="310"/>
      <c r="G43" s="310"/>
      <c r="H43" s="310"/>
      <c r="I43" s="310"/>
      <c r="J43" s="310"/>
      <c r="K43" s="499"/>
      <c r="L43" s="314"/>
      <c r="M43" s="313"/>
      <c r="N43" s="313"/>
    </row>
    <row r="44" spans="2:29" ht="15.75" customHeight="1">
      <c r="B44" s="315"/>
      <c r="C44" s="315"/>
      <c r="D44" s="315"/>
      <c r="E44" s="315"/>
      <c r="F44" s="316"/>
      <c r="G44" s="315"/>
      <c r="H44" s="315"/>
      <c r="I44" s="315"/>
      <c r="J44" s="315"/>
      <c r="K44" s="500"/>
      <c r="L44" s="313"/>
      <c r="M44" s="312"/>
      <c r="N44" s="312"/>
    </row>
    <row r="45" spans="2:29" ht="15.75" customHeight="1">
      <c r="B45" s="315"/>
      <c r="C45" s="315"/>
      <c r="D45" s="315"/>
      <c r="E45" s="315"/>
      <c r="F45" s="316"/>
      <c r="G45" s="315"/>
      <c r="H45" s="315"/>
      <c r="I45" s="315"/>
      <c r="J45" s="315"/>
      <c r="K45" s="501"/>
      <c r="L45" s="312"/>
      <c r="M45" s="313"/>
      <c r="N45" s="313"/>
    </row>
    <row r="46" spans="2:29" ht="15.75" customHeight="1">
      <c r="B46" s="315"/>
      <c r="C46" s="315"/>
      <c r="D46" s="315"/>
      <c r="E46" s="315"/>
      <c r="F46" s="316"/>
      <c r="G46" s="315"/>
      <c r="H46" s="315"/>
      <c r="I46" s="315"/>
      <c r="J46" s="315"/>
      <c r="K46" s="500"/>
      <c r="L46" s="313"/>
      <c r="M46" s="313"/>
      <c r="N46" s="313"/>
    </row>
    <row r="47" spans="2:29" ht="15.75" customHeight="1">
      <c r="B47" s="315"/>
      <c r="C47" s="315"/>
      <c r="D47" s="315"/>
      <c r="E47" s="315"/>
      <c r="F47" s="315"/>
      <c r="G47" s="315"/>
      <c r="H47" s="315"/>
      <c r="I47" s="315"/>
      <c r="J47" s="315"/>
      <c r="K47" s="500"/>
      <c r="L47" s="313"/>
      <c r="M47" s="312"/>
      <c r="N47" s="312"/>
    </row>
    <row r="48" spans="2:29" ht="15.75" customHeight="1">
      <c r="B48" s="315"/>
      <c r="C48" s="315"/>
      <c r="D48" s="315"/>
      <c r="E48" s="315"/>
      <c r="F48" s="315"/>
      <c r="G48" s="315"/>
      <c r="H48" s="315"/>
      <c r="I48" s="315"/>
      <c r="J48" s="315"/>
      <c r="K48" s="501"/>
      <c r="L48" s="312"/>
      <c r="M48" s="228"/>
      <c r="N48" s="228"/>
    </row>
    <row r="49" spans="2:14" ht="15.75" customHeight="1">
      <c r="B49" s="315"/>
      <c r="C49" s="315"/>
      <c r="D49" s="315"/>
      <c r="E49" s="315"/>
      <c r="F49" s="315"/>
      <c r="G49" s="315"/>
      <c r="H49" s="315"/>
      <c r="I49" s="315"/>
      <c r="J49" s="315"/>
      <c r="K49" s="502"/>
      <c r="L49" s="228"/>
      <c r="M49" s="312"/>
      <c r="N49" s="312"/>
    </row>
    <row r="50" spans="2:14" ht="15.75" customHeight="1">
      <c r="B50" s="315"/>
      <c r="C50" s="315"/>
      <c r="D50" s="315"/>
      <c r="E50" s="315"/>
      <c r="F50" s="315"/>
      <c r="G50" s="315"/>
      <c r="H50" s="315"/>
      <c r="I50" s="315"/>
      <c r="J50" s="315"/>
      <c r="K50" s="501"/>
      <c r="L50" s="312"/>
      <c r="M50" s="313"/>
      <c r="N50" s="313"/>
    </row>
    <row r="51" spans="2:14" ht="15.75" customHeight="1">
      <c r="B51" s="315"/>
      <c r="C51" s="315"/>
      <c r="D51" s="315"/>
      <c r="E51" s="315"/>
      <c r="F51" s="315"/>
      <c r="G51" s="315"/>
      <c r="H51" s="315"/>
      <c r="I51" s="315"/>
      <c r="J51" s="315"/>
      <c r="K51" s="500"/>
      <c r="L51" s="313"/>
      <c r="M51" s="313"/>
      <c r="N51" s="313"/>
    </row>
    <row r="52" spans="2:14" ht="15.75" customHeight="1">
      <c r="B52" s="315"/>
      <c r="C52" s="315"/>
      <c r="D52" s="315"/>
      <c r="E52" s="315"/>
      <c r="F52" s="315"/>
      <c r="G52" s="315"/>
      <c r="H52" s="315"/>
      <c r="I52" s="315"/>
      <c r="J52" s="315"/>
      <c r="K52" s="500"/>
      <c r="L52" s="313"/>
      <c r="M52" s="312"/>
      <c r="N52" s="312"/>
    </row>
    <row r="53" spans="2:14" ht="15.75" customHeight="1">
      <c r="B53" s="315"/>
      <c r="C53" s="315"/>
      <c r="D53" s="315"/>
      <c r="E53" s="315"/>
      <c r="F53" s="315"/>
      <c r="G53" s="315"/>
      <c r="H53" s="315"/>
      <c r="I53" s="315"/>
      <c r="J53" s="315"/>
      <c r="K53" s="501"/>
      <c r="L53" s="312"/>
      <c r="M53" s="228"/>
      <c r="N53" s="228"/>
    </row>
    <row r="54" spans="2:14" ht="15.75" customHeight="1">
      <c r="B54" s="315"/>
      <c r="C54" s="315"/>
      <c r="D54" s="315"/>
      <c r="E54" s="315"/>
      <c r="F54" s="315"/>
      <c r="G54" s="315"/>
      <c r="H54" s="315"/>
      <c r="I54" s="315"/>
      <c r="J54" s="315"/>
      <c r="K54" s="502"/>
      <c r="L54" s="228"/>
      <c r="M54" s="312"/>
      <c r="N54" s="312"/>
    </row>
    <row r="55" spans="2:14" ht="15.75" customHeight="1">
      <c r="B55" s="315"/>
      <c r="C55" s="315"/>
      <c r="D55" s="315"/>
      <c r="E55" s="315"/>
      <c r="F55" s="315"/>
      <c r="G55" s="315"/>
      <c r="H55" s="315"/>
      <c r="I55" s="315"/>
      <c r="J55" s="315"/>
      <c r="K55" s="501"/>
      <c r="L55" s="312"/>
      <c r="M55" s="228"/>
      <c r="N55" s="228"/>
    </row>
    <row r="56" spans="2:14" ht="15.75" customHeight="1">
      <c r="B56" s="315"/>
      <c r="C56" s="315"/>
      <c r="D56" s="315"/>
      <c r="E56" s="315"/>
      <c r="F56" s="315"/>
      <c r="G56" s="315"/>
      <c r="H56" s="315"/>
      <c r="I56" s="315"/>
      <c r="J56" s="315"/>
      <c r="K56" s="502"/>
      <c r="L56" s="228"/>
      <c r="M56" s="228"/>
      <c r="N56" s="228"/>
    </row>
    <row r="57" spans="2:14" ht="15.75" customHeight="1">
      <c r="B57" s="315"/>
      <c r="C57" s="315"/>
      <c r="D57" s="315"/>
      <c r="E57" s="315"/>
      <c r="F57" s="315"/>
      <c r="G57" s="315"/>
      <c r="H57" s="315"/>
      <c r="I57" s="315"/>
      <c r="J57" s="315"/>
      <c r="K57" s="502"/>
      <c r="L57" s="228"/>
      <c r="M57" s="228"/>
      <c r="N57" s="228"/>
    </row>
    <row r="58" spans="2:14" ht="15.75" customHeight="1">
      <c r="B58" s="315"/>
      <c r="C58" s="315"/>
      <c r="D58" s="315"/>
      <c r="E58" s="315"/>
      <c r="F58" s="315"/>
      <c r="G58" s="315"/>
      <c r="H58" s="315"/>
      <c r="I58" s="315"/>
      <c r="J58" s="315"/>
      <c r="K58" s="502"/>
      <c r="L58" s="228"/>
      <c r="M58" s="228"/>
      <c r="N58" s="228"/>
    </row>
    <row r="59" spans="2:14" ht="15.75" customHeight="1">
      <c r="B59" s="315"/>
      <c r="C59" s="315"/>
      <c r="D59" s="315"/>
      <c r="E59" s="315"/>
      <c r="F59" s="315"/>
      <c r="G59" s="315"/>
      <c r="H59" s="315"/>
      <c r="I59" s="315"/>
      <c r="J59" s="315"/>
      <c r="K59" s="502"/>
      <c r="L59" s="228"/>
    </row>
    <row r="60" spans="2:14" ht="15.75" customHeight="1">
      <c r="B60" s="315"/>
      <c r="C60" s="315"/>
      <c r="D60" s="315"/>
      <c r="E60" s="315"/>
      <c r="F60" s="315"/>
      <c r="G60" s="315"/>
      <c r="H60" s="315"/>
      <c r="I60" s="315"/>
      <c r="J60" s="315"/>
    </row>
    <row r="61" spans="2:14" ht="15.75" customHeight="1">
      <c r="B61" s="315"/>
      <c r="C61" s="315"/>
      <c r="D61" s="315"/>
      <c r="E61" s="315"/>
      <c r="F61" s="315"/>
      <c r="G61" s="315"/>
      <c r="H61" s="315"/>
      <c r="I61" s="315"/>
      <c r="J61" s="315"/>
    </row>
    <row r="62" spans="2:14" ht="15.75" customHeight="1">
      <c r="B62" s="315"/>
      <c r="C62" s="315"/>
      <c r="D62" s="315"/>
      <c r="E62" s="315"/>
      <c r="F62" s="315"/>
      <c r="G62" s="315"/>
      <c r="H62" s="315"/>
      <c r="I62" s="315"/>
      <c r="J62" s="315"/>
    </row>
    <row r="63" spans="2:14" ht="15.75" customHeight="1">
      <c r="B63" s="315"/>
      <c r="C63" s="315"/>
      <c r="D63" s="315"/>
      <c r="E63" s="315"/>
      <c r="F63" s="315"/>
      <c r="G63" s="315"/>
      <c r="H63" s="315"/>
      <c r="I63" s="315"/>
      <c r="J63" s="315"/>
    </row>
    <row r="64" spans="2:14" ht="15.75" customHeight="1">
      <c r="B64" s="315"/>
      <c r="C64" s="315"/>
      <c r="D64" s="315"/>
      <c r="E64" s="315"/>
      <c r="F64" s="315"/>
      <c r="G64" s="315"/>
      <c r="H64" s="315"/>
      <c r="I64" s="315"/>
      <c r="J64" s="315"/>
    </row>
    <row r="65" spans="2:10" ht="15.75" customHeight="1">
      <c r="B65" s="315"/>
      <c r="C65" s="315"/>
      <c r="D65" s="315"/>
      <c r="E65" s="315"/>
      <c r="F65" s="315"/>
      <c r="G65" s="315"/>
      <c r="H65" s="315"/>
      <c r="I65" s="315"/>
      <c r="J65" s="315"/>
    </row>
    <row r="66" spans="2:10" ht="15.75" customHeight="1">
      <c r="B66" s="315"/>
      <c r="C66" s="315"/>
      <c r="D66" s="315"/>
      <c r="E66" s="315"/>
      <c r="F66" s="315"/>
      <c r="G66" s="315"/>
      <c r="H66" s="315"/>
      <c r="I66" s="315"/>
      <c r="J66" s="315"/>
    </row>
    <row r="67" spans="2:10" ht="15.75" customHeight="1">
      <c r="B67" s="315"/>
      <c r="C67" s="315"/>
      <c r="D67" s="315"/>
      <c r="E67" s="315"/>
      <c r="F67" s="315"/>
      <c r="G67" s="315"/>
      <c r="H67" s="315"/>
      <c r="I67" s="315"/>
      <c r="J67" s="315"/>
    </row>
    <row r="68" spans="2:10" ht="15.75" customHeight="1">
      <c r="B68" s="315"/>
      <c r="C68" s="315"/>
      <c r="D68" s="315"/>
      <c r="E68" s="315"/>
      <c r="F68" s="315"/>
      <c r="G68" s="315"/>
      <c r="H68" s="315"/>
      <c r="I68" s="315"/>
      <c r="J68" s="315"/>
    </row>
    <row r="69" spans="2:10" ht="15.75" customHeight="1">
      <c r="B69" s="315"/>
      <c r="C69" s="315"/>
      <c r="D69" s="315"/>
      <c r="E69" s="315"/>
      <c r="F69" s="315"/>
      <c r="G69" s="315"/>
      <c r="H69" s="315"/>
      <c r="I69" s="315"/>
      <c r="J69" s="315"/>
    </row>
    <row r="70" spans="2:10" ht="15.75" customHeight="1">
      <c r="B70" s="315"/>
      <c r="C70" s="315"/>
      <c r="D70" s="315"/>
      <c r="E70" s="315"/>
      <c r="F70" s="315"/>
      <c r="G70" s="315"/>
      <c r="H70" s="315"/>
      <c r="I70" s="315"/>
      <c r="J70" s="315"/>
    </row>
    <row r="71" spans="2:10" ht="15.75" customHeight="1">
      <c r="B71" s="315"/>
      <c r="C71" s="315"/>
      <c r="D71" s="315"/>
      <c r="E71" s="315"/>
      <c r="F71" s="315"/>
      <c r="G71" s="315"/>
      <c r="H71" s="315"/>
      <c r="I71" s="315"/>
      <c r="J71" s="315"/>
    </row>
    <row r="72" spans="2:10" ht="15" customHeight="1">
      <c r="B72" s="315"/>
      <c r="C72" s="315"/>
      <c r="D72" s="315"/>
      <c r="E72" s="315"/>
      <c r="F72" s="315"/>
      <c r="G72" s="315"/>
      <c r="H72" s="315"/>
      <c r="I72" s="315"/>
      <c r="J72" s="315"/>
    </row>
    <row r="73" spans="2:10" ht="15.75" customHeight="1">
      <c r="B73" s="315"/>
      <c r="C73" s="315"/>
      <c r="D73" s="315"/>
      <c r="E73" s="315"/>
      <c r="F73" s="315"/>
      <c r="G73" s="315"/>
      <c r="H73" s="315"/>
      <c r="I73" s="315"/>
      <c r="J73" s="315"/>
    </row>
    <row r="79" spans="2:10" ht="18">
      <c r="B79" s="317"/>
      <c r="C79" s="317"/>
    </row>
  </sheetData>
  <mergeCells count="13">
    <mergeCell ref="S9:T9"/>
    <mergeCell ref="W9:X9"/>
    <mergeCell ref="AA9:AC9"/>
    <mergeCell ref="B7:B8"/>
    <mergeCell ref="M8:N8"/>
    <mergeCell ref="B2:I2"/>
    <mergeCell ref="C4:C6"/>
    <mergeCell ref="D4:D6"/>
    <mergeCell ref="E4:E6"/>
    <mergeCell ref="F4:F6"/>
    <mergeCell ref="G4:G6"/>
    <mergeCell ref="H4:H6"/>
    <mergeCell ref="I4:I6"/>
  </mergeCells>
  <conditionalFormatting sqref="M37">
    <cfRule type="cellIs" dxfId="7" priority="1" stopIfTrue="1" operator="equal">
      <formula>"NA"</formula>
    </cfRule>
  </conditionalFormatting>
  <conditionalFormatting sqref="M21">
    <cfRule type="cellIs" dxfId="6" priority="9" stopIfTrue="1" operator="equal">
      <formula>"NA"</formula>
    </cfRule>
  </conditionalFormatting>
  <conditionalFormatting sqref="M19">
    <cfRule type="cellIs" dxfId="5" priority="8" stopIfTrue="1" operator="equal">
      <formula>"NA"</formula>
    </cfRule>
  </conditionalFormatting>
  <conditionalFormatting sqref="M18">
    <cfRule type="cellIs" dxfId="4" priority="7" stopIfTrue="1" operator="equal">
      <formula>"NA"</formula>
    </cfRule>
  </conditionalFormatting>
  <conditionalFormatting sqref="M20">
    <cfRule type="cellIs" dxfId="3" priority="6" stopIfTrue="1" operator="equal">
      <formula>"NA"</formula>
    </cfRule>
  </conditionalFormatting>
  <conditionalFormatting sqref="M22">
    <cfRule type="cellIs" dxfId="2" priority="5" stopIfTrue="1" operator="equal">
      <formula>"NA"</formula>
    </cfRule>
  </conditionalFormatting>
  <conditionalFormatting sqref="M38">
    <cfRule type="cellIs" dxfId="1" priority="3" stopIfTrue="1" operator="equal">
      <formula>"NA"</formula>
    </cfRule>
  </conditionalFormatting>
  <conditionalFormatting sqref="M36">
    <cfRule type="cellIs" dxfId="0" priority="2" stopIfTrue="1" operator="equal">
      <formula>"NA"</formula>
    </cfRule>
  </conditionalFormatting>
  <pageMargins left="0.7" right="0.7" top="0.75" bottom="0.75" header="0.3" footer="0.3"/>
  <pageSetup scale="6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AC366"/>
  <sheetViews>
    <sheetView view="pageBreakPreview" topLeftCell="B1" zoomScale="60" zoomScaleNormal="80" workbookViewId="0">
      <selection activeCell="L34" sqref="L34"/>
    </sheetView>
  </sheetViews>
  <sheetFormatPr defaultColWidth="9.140625" defaultRowHeight="18"/>
  <cols>
    <col min="1" max="1" width="11.140625" style="2" bestFit="1" customWidth="1"/>
    <col min="2" max="2" width="58.7109375" style="4" bestFit="1" customWidth="1"/>
    <col min="3" max="3" width="18.140625" style="3" bestFit="1" customWidth="1"/>
    <col min="4" max="4" width="16.140625" style="3" bestFit="1" customWidth="1"/>
    <col min="5" max="5" width="17.5703125" style="3" bestFit="1" customWidth="1"/>
    <col min="6" max="6" width="16.5703125" style="3" bestFit="1" customWidth="1"/>
    <col min="7" max="9" width="17.5703125" style="3" bestFit="1" customWidth="1"/>
    <col min="10" max="10" width="17" style="3" bestFit="1" customWidth="1"/>
    <col min="11" max="11" width="17.5703125" style="3" bestFit="1" customWidth="1"/>
    <col min="12" max="12" width="17" style="3" bestFit="1" customWidth="1"/>
    <col min="13" max="14" width="17.5703125" style="3" bestFit="1" customWidth="1"/>
    <col min="15" max="15" width="17" style="3" bestFit="1" customWidth="1"/>
    <col min="16" max="16" width="19.140625" style="3" bestFit="1" customWidth="1"/>
    <col min="17" max="17" width="19.140625" style="3" customWidth="1"/>
    <col min="18" max="18" width="17" style="3" bestFit="1" customWidth="1"/>
    <col min="19" max="19" width="41.140625" style="3" bestFit="1" customWidth="1"/>
    <col min="20" max="20" width="10.85546875" style="3" bestFit="1" customWidth="1"/>
    <col min="21" max="21" width="11.28515625" style="3" bestFit="1" customWidth="1"/>
    <col min="22" max="22" width="9.42578125" style="3" bestFit="1" customWidth="1"/>
    <col min="23" max="23" width="9" style="3" bestFit="1" customWidth="1"/>
    <col min="24" max="24" width="9.85546875" style="3" bestFit="1" customWidth="1"/>
    <col min="25" max="25" width="11.28515625" style="3" bestFit="1" customWidth="1"/>
    <col min="26" max="26" width="11.140625" style="3" bestFit="1" customWidth="1"/>
    <col min="27" max="28" width="9.42578125" style="3" bestFit="1" customWidth="1"/>
    <col min="29" max="30" width="9.140625" style="3"/>
    <col min="31" max="31" width="9.7109375" style="3" bestFit="1" customWidth="1"/>
    <col min="32" max="16384" width="9.140625" style="3"/>
  </cols>
  <sheetData>
    <row r="1" spans="2:18" s="3" customFormat="1">
      <c r="B1" s="4"/>
    </row>
    <row r="2" spans="2:18" s="3" customFormat="1" ht="31.5">
      <c r="B2" s="549" t="s">
        <v>171</v>
      </c>
      <c r="C2" s="550"/>
      <c r="D2" s="550"/>
      <c r="E2" s="550"/>
      <c r="F2" s="550"/>
      <c r="G2" s="550"/>
      <c r="H2" s="550"/>
      <c r="I2" s="550"/>
      <c r="J2" s="550"/>
      <c r="K2" s="550"/>
      <c r="L2" s="550"/>
      <c r="M2" s="550"/>
      <c r="N2" s="550"/>
      <c r="O2" s="551"/>
      <c r="P2" s="432"/>
    </row>
    <row r="3" spans="2:18" s="3" customFormat="1">
      <c r="B3" s="4"/>
    </row>
    <row r="4" spans="2:18" s="3" customFormat="1">
      <c r="B4" s="4"/>
      <c r="Q4" s="5"/>
    </row>
    <row r="5" spans="2:18" s="3" customFormat="1">
      <c r="B5" s="6" t="s">
        <v>172</v>
      </c>
      <c r="C5" s="7" t="s">
        <v>20</v>
      </c>
      <c r="D5" s="7" t="s">
        <v>21</v>
      </c>
      <c r="E5" s="7" t="s">
        <v>22</v>
      </c>
      <c r="F5" s="7" t="s">
        <v>23</v>
      </c>
      <c r="G5" s="7" t="s">
        <v>24</v>
      </c>
      <c r="H5" s="7" t="s">
        <v>25</v>
      </c>
      <c r="I5" s="7" t="s">
        <v>26</v>
      </c>
      <c r="J5" s="7" t="s">
        <v>27</v>
      </c>
      <c r="K5" s="7" t="s">
        <v>28</v>
      </c>
      <c r="L5" s="7" t="s">
        <v>29</v>
      </c>
      <c r="M5" s="7" t="s">
        <v>30</v>
      </c>
      <c r="N5" s="7" t="s">
        <v>31</v>
      </c>
      <c r="O5" s="7" t="s">
        <v>32</v>
      </c>
      <c r="P5" s="7" t="s">
        <v>81</v>
      </c>
      <c r="Q5" s="7" t="s">
        <v>82</v>
      </c>
    </row>
    <row r="6" spans="2:18" s="3" customFormat="1">
      <c r="B6" s="4" t="s">
        <v>33</v>
      </c>
      <c r="C6" s="8">
        <f>AVERAGE('CC Data'!$P$4:$R$4)</f>
        <v>3333.8666666666668</v>
      </c>
      <c r="D6" s="8">
        <f>AVERAGE('CC Data'!$P$27:$R$27)</f>
        <v>1759.7333333333333</v>
      </c>
      <c r="E6" s="8">
        <f>AVERAGE('CC Data'!$P$50:$R$50)</f>
        <v>2978.6</v>
      </c>
      <c r="F6" s="8">
        <f>AVERAGE('CC Data'!$P$73:$R$73)</f>
        <v>1435.8666666666666</v>
      </c>
      <c r="G6" s="8">
        <f>AVERAGE('CC Data'!$P$96:$R$96)</f>
        <v>2365.2000000000003</v>
      </c>
      <c r="H6" s="8">
        <f>AVERAGE('CC Data'!$P$119:$R$119)</f>
        <v>3851</v>
      </c>
      <c r="I6" s="8">
        <f>AVERAGE('CC Data'!$P$142:$R$142)</f>
        <v>3288</v>
      </c>
      <c r="J6" s="8">
        <f>AVERAGE('CC Data'!$P$165:$R$165)</f>
        <v>2750.4</v>
      </c>
      <c r="K6" s="8">
        <f>AVERAGE('CC Data'!$P$188:$R$188)</f>
        <v>4759.8666666666668</v>
      </c>
      <c r="L6" s="8">
        <f>AVERAGE('CC Data'!$P$211:$R$211)</f>
        <v>2740.3333333333335</v>
      </c>
      <c r="M6" s="8">
        <f>AVERAGE('CC Data'!$P$234:$R$234)</f>
        <v>4590.2</v>
      </c>
      <c r="N6" s="8">
        <f>AVERAGE('CC Data'!$P$257:$R$257)</f>
        <v>4322.8</v>
      </c>
      <c r="O6" s="8">
        <f>AVERAGE('CC Data'!$P$280:$R$280)</f>
        <v>3045.0666666666671</v>
      </c>
      <c r="P6" s="8">
        <f>SUM(C6:O6)</f>
        <v>41220.933333333342</v>
      </c>
      <c r="Q6" s="9">
        <f>AVERAGE(C6:O6)</f>
        <v>3170.8410256410261</v>
      </c>
    </row>
    <row r="7" spans="2:18" s="3" customFormat="1">
      <c r="B7" s="4" t="s">
        <v>9</v>
      </c>
      <c r="C7" s="8">
        <f>AVERAGE('CC Data'!$P$5:$R$5)</f>
        <v>2706.1333333333332</v>
      </c>
      <c r="D7" s="8">
        <f>AVERAGE('CC Data'!$P$28:$R$28)</f>
        <v>1197.0666666666666</v>
      </c>
      <c r="E7" s="8">
        <f>AVERAGE('CC Data'!$P$51:$R$51)</f>
        <v>2452.9333333333329</v>
      </c>
      <c r="F7" s="8">
        <f>AVERAGE('CC Data'!$P$74:$R$74)</f>
        <v>1017.9333333333334</v>
      </c>
      <c r="G7" s="8">
        <f>AVERAGE('CC Data'!$P$97:$R$97)</f>
        <v>1714.8</v>
      </c>
      <c r="H7" s="8">
        <f>AVERAGE('CC Data'!$P$120:$R$120)</f>
        <v>2936.3999999999996</v>
      </c>
      <c r="I7" s="8">
        <f>AVERAGE('CC Data'!$P$143:$R$143)</f>
        <v>2744.2000000000003</v>
      </c>
      <c r="J7" s="8">
        <f>AVERAGE('CC Data'!$P$166:$R$166)</f>
        <v>2339.6666666666665</v>
      </c>
      <c r="K7" s="8">
        <f>AVERAGE('CC Data'!$P$189:$R$189)</f>
        <v>4451.9333333333334</v>
      </c>
      <c r="L7" s="8">
        <f>AVERAGE('CC Data'!$P$212:$R$212)</f>
        <v>2242.2666666666664</v>
      </c>
      <c r="M7" s="8">
        <f>AVERAGE('CC Data'!$P$235:$R$235)</f>
        <v>3783.6</v>
      </c>
      <c r="N7" s="8">
        <f>AVERAGE('CC Data'!$P$258:$R$258)</f>
        <v>3310.9333333333329</v>
      </c>
      <c r="O7" s="8">
        <f>AVERAGE('CC Data'!$P$281:$R$281)</f>
        <v>2302.4</v>
      </c>
      <c r="P7" s="8">
        <f t="shared" ref="P7:P16" si="0">SUM(C7:O7)</f>
        <v>33200.26666666667</v>
      </c>
      <c r="Q7" s="9">
        <f t="shared" ref="Q7:Q16" si="1">AVERAGE(C7:O7)</f>
        <v>2553.8666666666668</v>
      </c>
    </row>
    <row r="8" spans="2:18" s="10" customFormat="1">
      <c r="B8" s="11" t="s">
        <v>34</v>
      </c>
      <c r="C8" s="13">
        <f>AVERAGE('CC Data'!$P$6:$R$6)</f>
        <v>2360.3333333333335</v>
      </c>
      <c r="D8" s="13">
        <f>AVERAGE('CC Data'!$P$29:$R$29)</f>
        <v>991.33333333333337</v>
      </c>
      <c r="E8" s="13">
        <f>AVERAGE('CC Data'!$P$52:$R$52)</f>
        <v>2116.7999999999997</v>
      </c>
      <c r="F8" s="13">
        <f>AVERAGE('CC Data'!$P$75:$R$75)</f>
        <v>839.86666666666667</v>
      </c>
      <c r="G8" s="13">
        <f>AVERAGE('CC Data'!$P$98:$R$98)</f>
        <v>1467.5333333333335</v>
      </c>
      <c r="H8" s="13">
        <f>AVERAGE('CC Data'!$P$121:$R$121)</f>
        <v>2536.9333333333329</v>
      </c>
      <c r="I8" s="13">
        <f>AVERAGE('CC Data'!$P$144:$R$144)</f>
        <v>2512.4666666666667</v>
      </c>
      <c r="J8" s="13">
        <f>AVERAGE('CC Data'!$P$167:$R$167)</f>
        <v>2115.1333333333332</v>
      </c>
      <c r="K8" s="13">
        <f>AVERAGE('CC Data'!$P$190:$R$190)</f>
        <v>3731.9333333333329</v>
      </c>
      <c r="L8" s="13">
        <f>AVERAGE('CC Data'!$P$213:$R$213)</f>
        <v>2005.3999999999999</v>
      </c>
      <c r="M8" s="13">
        <f>AVERAGE('CC Data'!$P$236:$R$236)</f>
        <v>3126.4666666666667</v>
      </c>
      <c r="N8" s="13">
        <f>AVERAGE('CC Data'!$P$259:$R$259)</f>
        <v>2841.4</v>
      </c>
      <c r="O8" s="13">
        <f>AVERAGE('CC Data'!$P$282:$R$282)</f>
        <v>2015.9333333333334</v>
      </c>
      <c r="P8" s="13">
        <f t="shared" si="0"/>
        <v>28661.53333333334</v>
      </c>
      <c r="Q8" s="9">
        <f t="shared" si="1"/>
        <v>2204.733333333334</v>
      </c>
    </row>
    <row r="9" spans="2:18" s="10" customFormat="1">
      <c r="B9" s="11" t="s">
        <v>35</v>
      </c>
      <c r="C9" s="13">
        <f>AVERAGE('CC Data'!$P$7:$R$7)</f>
        <v>1483.3333333333333</v>
      </c>
      <c r="D9" s="13">
        <f>AVERAGE('CC Data'!$P$30:$R$30)</f>
        <v>1184.6666666666667</v>
      </c>
      <c r="E9" s="13">
        <f>AVERAGE('CC Data'!$P$53:$R$53)</f>
        <v>1431</v>
      </c>
      <c r="F9" s="13">
        <f>AVERAGE('CC Data'!$P$76:$R$76)</f>
        <v>980.33333333333337</v>
      </c>
      <c r="G9" s="13">
        <f>AVERAGE('CC Data'!$P$99:$R$99)</f>
        <v>1810</v>
      </c>
      <c r="H9" s="13">
        <f>AVERAGE('CC Data'!$P$122:$R$122)</f>
        <v>1908.6666666666667</v>
      </c>
      <c r="I9" s="13">
        <f>AVERAGE('CC Data'!$P$145:$R$145)</f>
        <v>1310.3333333333333</v>
      </c>
      <c r="J9" s="13">
        <f>AVERAGE('CC Data'!$P$168:$R$168)</f>
        <v>1178</v>
      </c>
      <c r="K9" s="13">
        <f>AVERAGE('CC Data'!$P$191:$R$191)</f>
        <v>1837</v>
      </c>
      <c r="L9" s="13">
        <f>AVERAGE('CC Data'!$P$214:$R$214)</f>
        <v>1809</v>
      </c>
      <c r="M9" s="13">
        <f>AVERAGE('CC Data'!$P$237:$R$237)</f>
        <v>1058</v>
      </c>
      <c r="N9" s="13">
        <f>AVERAGE('CC Data'!$P$260:$R$260)</f>
        <v>2096.3333333333335</v>
      </c>
      <c r="O9" s="13">
        <f>AVERAGE('CC Data'!$P$283:$R$283)</f>
        <v>1832.6666666666667</v>
      </c>
      <c r="P9" s="13">
        <f t="shared" si="0"/>
        <v>19919.333333333336</v>
      </c>
      <c r="Q9" s="9">
        <f t="shared" si="1"/>
        <v>1532.2564102564104</v>
      </c>
    </row>
    <row r="10" spans="2:18" s="10" customFormat="1">
      <c r="B10" s="11" t="s">
        <v>36</v>
      </c>
      <c r="C10" s="13">
        <f>AVERAGE('CC Data'!$P$8:$R$8)</f>
        <v>2039.5666666666668</v>
      </c>
      <c r="D10" s="13">
        <f>AVERAGE('CC Data'!$P$31:$R$31)</f>
        <v>825.36666666666667</v>
      </c>
      <c r="E10" s="13">
        <f>AVERAGE('CC Data'!$P$54:$R$54)</f>
        <v>1375.6333333333332</v>
      </c>
      <c r="F10" s="13">
        <f>AVERAGE('CC Data'!$P$77:$R$77)</f>
        <v>670.16666666666663</v>
      </c>
      <c r="G10" s="13">
        <f>AVERAGE('CC Data'!$P$100:$R$100)</f>
        <v>1006.6999999999999</v>
      </c>
      <c r="H10" s="13">
        <f>AVERAGE('CC Data'!$P$123:$R$123)</f>
        <v>1817.3999999999999</v>
      </c>
      <c r="I10" s="13">
        <f>AVERAGE('CC Data'!$P$146:$R$146)</f>
        <v>1664.1333333333332</v>
      </c>
      <c r="J10" s="13">
        <f>AVERAGE('CC Data'!$P$169:$R$169)</f>
        <v>1719.6333333333332</v>
      </c>
      <c r="K10" s="13">
        <f>AVERAGE('CC Data'!$P$192:$R$192)</f>
        <v>2623.9333333333329</v>
      </c>
      <c r="L10" s="13">
        <f>AVERAGE('CC Data'!$P$215:$R$215)</f>
        <v>1732.9666666666665</v>
      </c>
      <c r="M10" s="13">
        <f>AVERAGE('CC Data'!$P$238:$R$238)</f>
        <v>1776.8666666666668</v>
      </c>
      <c r="N10" s="13">
        <f>AVERAGE('CC Data'!$P$261:$R$261)</f>
        <v>2065.8333333333335</v>
      </c>
      <c r="O10" s="13">
        <f>AVERAGE('CC Data'!$P$284:$R$284)</f>
        <v>1623.3666666666668</v>
      </c>
      <c r="P10" s="13">
        <f t="shared" si="0"/>
        <v>20941.566666666666</v>
      </c>
      <c r="Q10" s="9">
        <f t="shared" si="1"/>
        <v>1610.8897435897436</v>
      </c>
      <c r="R10" s="32"/>
    </row>
    <row r="11" spans="2:18" s="2" customFormat="1">
      <c r="B11" s="4" t="s">
        <v>37</v>
      </c>
      <c r="C11" s="13">
        <f>AVERAGE('CC Data'!$P$9:$R$9)</f>
        <v>212.4</v>
      </c>
      <c r="D11" s="13">
        <f>AVERAGE('CC Data'!$P$32:$R$32)</f>
        <v>67</v>
      </c>
      <c r="E11" s="13">
        <f>AVERAGE('CC Data'!$P$55:$R$55)</f>
        <v>77.399999999999991</v>
      </c>
      <c r="F11" s="13">
        <f>AVERAGE('CC Data'!$P$78:$R$78)</f>
        <v>62.199999999999996</v>
      </c>
      <c r="G11" s="13">
        <f>AVERAGE('CC Data'!$P$101:$R$101)</f>
        <v>66.600000000000009</v>
      </c>
      <c r="H11" s="13">
        <f>AVERAGE('CC Data'!$P$124:$R$124)</f>
        <v>21.333333333333332</v>
      </c>
      <c r="I11" s="13">
        <f>AVERAGE('CC Data'!$P$147:$R$147)</f>
        <v>290.59999999999997</v>
      </c>
      <c r="J11" s="13">
        <f>AVERAGE('CC Data'!$P$170:$R$170)</f>
        <v>366.40000000000003</v>
      </c>
      <c r="K11" s="13">
        <f>AVERAGE('CC Data'!$P$193:$R$193)</f>
        <v>36.999999999999993</v>
      </c>
      <c r="L11" s="13">
        <f>AVERAGE('CC Data'!$P$216:$R$216)</f>
        <v>144.80000000000001</v>
      </c>
      <c r="M11" s="13">
        <f>AVERAGE('CC Data'!$P$239:$R$239)</f>
        <v>69.333333333333329</v>
      </c>
      <c r="N11" s="13">
        <f>AVERAGE('CC Data'!$P$262:$R$262)</f>
        <v>256.4666666666667</v>
      </c>
      <c r="O11" s="13">
        <f>AVERAGE('CC Data'!$P$285:$R$285)</f>
        <v>106.06666666666666</v>
      </c>
      <c r="P11" s="13">
        <f t="shared" si="0"/>
        <v>1777.6</v>
      </c>
      <c r="Q11" s="9">
        <f t="shared" si="1"/>
        <v>136.73846153846154</v>
      </c>
      <c r="R11" s="32"/>
    </row>
    <row r="12" spans="2:18" s="2" customFormat="1">
      <c r="B12" s="4" t="s">
        <v>38</v>
      </c>
      <c r="C12" s="13">
        <f>AVERAGE('CC Data'!$P$10:$R$10)</f>
        <v>418.59999999999997</v>
      </c>
      <c r="D12" s="13">
        <f>AVERAGE('CC Data'!$P$33:$R$33)</f>
        <v>506.4666666666667</v>
      </c>
      <c r="E12" s="13">
        <f>AVERAGE('CC Data'!$P$56:$R$56)</f>
        <v>222.73333333333335</v>
      </c>
      <c r="F12" s="13">
        <f>AVERAGE('CC Data'!$P$79:$R$79)</f>
        <v>156.79999999999998</v>
      </c>
      <c r="G12" s="13">
        <f>AVERAGE('CC Data'!$P$102:$R$102)</f>
        <v>110.53333333333335</v>
      </c>
      <c r="H12" s="13">
        <f>AVERAGE('CC Data'!$P$125:$R$125)</f>
        <v>222.06666666666669</v>
      </c>
      <c r="I12" s="13">
        <f>AVERAGE('CC Data'!$P$148:$R$148)</f>
        <v>142.26666666666665</v>
      </c>
      <c r="J12" s="13">
        <f>AVERAGE('CC Data'!$P$171:$R$171)</f>
        <v>478.13333333333338</v>
      </c>
      <c r="K12" s="13">
        <f>AVERAGE('CC Data'!$P$194:$R$194)</f>
        <v>1118.0666666666666</v>
      </c>
      <c r="L12" s="13">
        <f>AVERAGE('CC Data'!$P$217:$R$217)</f>
        <v>198.53333333333333</v>
      </c>
      <c r="M12" s="13">
        <f>AVERAGE('CC Data'!$P$240:$R$240)</f>
        <v>363.26666666666665</v>
      </c>
      <c r="N12" s="13">
        <f>AVERAGE('CC Data'!$P$263:$R$263)</f>
        <v>493.5333333333333</v>
      </c>
      <c r="O12" s="13">
        <f>AVERAGE('CC Data'!$P$286:$R$286)</f>
        <v>496.06666666666666</v>
      </c>
      <c r="P12" s="13">
        <f t="shared" si="0"/>
        <v>4927.0666666666666</v>
      </c>
      <c r="Q12" s="9">
        <f t="shared" si="1"/>
        <v>379.00512820512819</v>
      </c>
      <c r="R12" s="32"/>
    </row>
    <row r="13" spans="2:18" s="2" customFormat="1">
      <c r="B13" s="4" t="s">
        <v>39</v>
      </c>
      <c r="C13" s="13">
        <f>AVERAGE('CC Data'!$P$11:$R$11)</f>
        <v>445</v>
      </c>
      <c r="D13" s="13">
        <f>AVERAGE('CC Data'!$P$34:$R$34)</f>
        <v>228.66666666666666</v>
      </c>
      <c r="E13" s="13">
        <f>AVERAGE('CC Data'!$P$57:$R$57)</f>
        <v>243.66666666666666</v>
      </c>
      <c r="F13" s="13">
        <f>AVERAGE('CC Data'!$P$80:$R$80)</f>
        <v>127.33333333333333</v>
      </c>
      <c r="G13" s="13">
        <f>AVERAGE('CC Data'!$P$103:$R$103)</f>
        <v>184</v>
      </c>
      <c r="H13" s="13">
        <f>AVERAGE('CC Data'!$P$126:$R$126)</f>
        <v>137</v>
      </c>
      <c r="I13" s="13">
        <f>AVERAGE('CC Data'!$P$149:$R$149)</f>
        <v>300</v>
      </c>
      <c r="J13" s="13">
        <f>AVERAGE('CC Data'!$P$172:$R$172)</f>
        <v>465.66666666666669</v>
      </c>
      <c r="K13" s="13">
        <f>AVERAGE('CC Data'!$P$195:$R$195)</f>
        <v>365.66666666666669</v>
      </c>
      <c r="L13" s="13">
        <f>AVERAGE('CC Data'!$P$218:$R$218)</f>
        <v>330.33333333333331</v>
      </c>
      <c r="M13" s="13">
        <f>AVERAGE('CC Data'!$P$241:$R$241)</f>
        <v>309</v>
      </c>
      <c r="N13" s="13">
        <f>AVERAGE('CC Data'!$P$264:$R$264)</f>
        <v>376.33333333333331</v>
      </c>
      <c r="O13" s="13">
        <f>AVERAGE('CC Data'!$P$287:$R$287)</f>
        <v>439.66666666666669</v>
      </c>
      <c r="P13" s="13">
        <f t="shared" si="0"/>
        <v>3952.333333333333</v>
      </c>
      <c r="Q13" s="9">
        <f t="shared" si="1"/>
        <v>304.02564102564099</v>
      </c>
    </row>
    <row r="14" spans="2:18" s="2" customFormat="1">
      <c r="B14" s="4" t="s">
        <v>15</v>
      </c>
      <c r="C14" s="13">
        <f>AVERAGE('CC Data'!$P$12:$R$12)</f>
        <v>586.66666666666663</v>
      </c>
      <c r="D14" s="13">
        <f>AVERAGE('CC Data'!$P$35:$R$35)</f>
        <v>239</v>
      </c>
      <c r="E14" s="13">
        <f>AVERAGE('CC Data'!$P$58:$R$58)</f>
        <v>508.33333333333331</v>
      </c>
      <c r="F14" s="13">
        <f>AVERAGE('CC Data'!$P$81:$R$81)</f>
        <v>177.66666666666666</v>
      </c>
      <c r="G14" s="13">
        <f>AVERAGE('CC Data'!$P$104:$R$104)</f>
        <v>322.66666666666669</v>
      </c>
      <c r="H14" s="13">
        <f>AVERAGE('CC Data'!$P$127:$R$127)</f>
        <v>667.66666666666663</v>
      </c>
      <c r="I14" s="13">
        <f>AVERAGE('CC Data'!$P$150:$R$150)</f>
        <v>591.66666666666663</v>
      </c>
      <c r="J14" s="13">
        <f>AVERAGE('CC Data'!$P$173:$R$173)</f>
        <v>472.66666666666669</v>
      </c>
      <c r="K14" s="13">
        <f>AVERAGE('CC Data'!$P$196:$R$196)</f>
        <v>909.33333333333337</v>
      </c>
      <c r="L14" s="13">
        <f>AVERAGE('CC Data'!$P$219:$R$219)</f>
        <v>410.33333333333331</v>
      </c>
      <c r="M14" s="13">
        <f>AVERAGE('CC Data'!$P$242:$R$242)</f>
        <v>641.33333333333337</v>
      </c>
      <c r="N14" s="13">
        <f>AVERAGE('CC Data'!$P$265:$R$265)</f>
        <v>630</v>
      </c>
      <c r="O14" s="13">
        <f>AVERAGE('CC Data'!$P$288:$R$288)</f>
        <v>445.33333333333331</v>
      </c>
      <c r="P14" s="13">
        <f t="shared" si="0"/>
        <v>6602.6666666666652</v>
      </c>
      <c r="Q14" s="9">
        <f t="shared" si="1"/>
        <v>507.8974358974358</v>
      </c>
    </row>
    <row r="15" spans="2:18" s="2" customFormat="1">
      <c r="B15" s="4" t="s">
        <v>40</v>
      </c>
      <c r="C15" s="13">
        <f>AVERAGE('CC Data'!$P$13:$R$13)</f>
        <v>66924.096666666665</v>
      </c>
      <c r="D15" s="13">
        <f>AVERAGE('CC Data'!$P$36:$R$36)</f>
        <v>14515.9</v>
      </c>
      <c r="E15" s="13">
        <f>AVERAGE('CC Data'!$P$59:$R$59)</f>
        <v>64763.584333333332</v>
      </c>
      <c r="F15" s="13">
        <f>AVERAGE('CC Data'!$P$82:$R$82)</f>
        <v>9035.7333333333336</v>
      </c>
      <c r="G15" s="13">
        <f>AVERAGE('CC Data'!$P$105:$R$105)</f>
        <v>23815.739666666665</v>
      </c>
      <c r="H15" s="13">
        <f>AVERAGE('CC Data'!$P$128:$R$128)</f>
        <v>24798.083333333332</v>
      </c>
      <c r="I15" s="13">
        <f>AVERAGE('CC Data'!$P$151:$R$151)</f>
        <v>35082.583333333336</v>
      </c>
      <c r="J15" s="13">
        <f>AVERAGE('CC Data'!$P$174:$R$174)</f>
        <v>62071.340000000004</v>
      </c>
      <c r="K15" s="13">
        <f>AVERAGE('CC Data'!$P$197:$R$197)</f>
        <v>48320.1</v>
      </c>
      <c r="L15" s="13">
        <f>AVERAGE('CC Data'!$P$220:$R$220)</f>
        <v>114130.90271694826</v>
      </c>
      <c r="M15" s="13">
        <f>AVERAGE('CC Data'!$P$243:$R$243)</f>
        <v>54425.152533333341</v>
      </c>
      <c r="N15" s="13">
        <f>AVERAGE('CC Data'!$P$266:$R$266)</f>
        <v>268657.51666666666</v>
      </c>
      <c r="O15" s="13">
        <f>AVERAGE('CC Data'!$P$289:$R$289)</f>
        <v>68832.06666666668</v>
      </c>
      <c r="P15" s="13">
        <f t="shared" si="0"/>
        <v>855372.79925028165</v>
      </c>
      <c r="Q15" s="9">
        <f t="shared" si="1"/>
        <v>65797.907634637057</v>
      </c>
    </row>
    <row r="16" spans="2:18" s="2" customFormat="1">
      <c r="B16" s="14" t="s">
        <v>41</v>
      </c>
      <c r="C16" s="16">
        <f>AVERAGE('CC Data'!$P$14:$R$14)</f>
        <v>25.542152867097869</v>
      </c>
      <c r="D16" s="16">
        <f>AVERAGE('CC Data'!$P$37:$R$37)</f>
        <v>25.940955693838671</v>
      </c>
      <c r="E16" s="16">
        <f>AVERAGE('CC Data'!$P$60:$R$60)</f>
        <v>21.370729345576603</v>
      </c>
      <c r="F16" s="16">
        <f>AVERAGE('CC Data'!$P$83:$R$83)</f>
        <v>26.888124765971288</v>
      </c>
      <c r="G16" s="16">
        <f>AVERAGE('CC Data'!$P$106:$R$106)</f>
        <v>22.609093666450661</v>
      </c>
      <c r="H16" s="16">
        <f>AVERAGE('CC Data'!$P$129:$R$129)</f>
        <v>26.511123905852987</v>
      </c>
      <c r="I16" s="16">
        <f>AVERAGE('CC Data'!$P$152:$R$152)</f>
        <v>21.577111109120555</v>
      </c>
      <c r="J16" s="16">
        <f>AVERAGE('CC Data'!$P$175:$R$175)</f>
        <v>29.773386659472408</v>
      </c>
      <c r="K16" s="16">
        <f>AVERAGE('CC Data'!$P$198:$R$198)</f>
        <v>23.535530267586129</v>
      </c>
      <c r="L16" s="16">
        <f>AVERAGE('CC Data'!$P$221:$R$221)</f>
        <v>30.606695735307245</v>
      </c>
      <c r="M16" s="16">
        <f>AVERAGE('CC Data'!$P$244:$R$244)</f>
        <v>16.192086066924855</v>
      </c>
      <c r="N16" s="16">
        <f>AVERAGE('CC Data'!$P$267:$R$267)</f>
        <v>23.797931596461083</v>
      </c>
      <c r="O16" s="16">
        <f>AVERAGE('CC Data'!$P$290:$R$290)</f>
        <v>26.529449809506811</v>
      </c>
      <c r="P16" s="15">
        <f t="shared" si="0"/>
        <v>320.87437148916712</v>
      </c>
      <c r="Q16" s="16">
        <f t="shared" si="1"/>
        <v>24.682643960705164</v>
      </c>
    </row>
    <row r="17" spans="1:29" s="2" customFormat="1">
      <c r="B17" s="17"/>
      <c r="C17" s="18"/>
      <c r="D17" s="18"/>
      <c r="E17" s="18"/>
      <c r="F17" s="18"/>
      <c r="G17" s="18"/>
      <c r="H17" s="18"/>
      <c r="I17" s="18"/>
      <c r="J17" s="18"/>
      <c r="K17" s="18"/>
      <c r="L17" s="18"/>
      <c r="M17" s="18"/>
      <c r="N17" s="18"/>
      <c r="O17" s="18"/>
      <c r="P17" s="19"/>
    </row>
    <row r="18" spans="1:29" s="2" customFormat="1">
      <c r="A18" s="20" t="s">
        <v>135</v>
      </c>
      <c r="B18" s="6" t="s">
        <v>173</v>
      </c>
      <c r="C18" s="21" t="s">
        <v>20</v>
      </c>
      <c r="D18" s="21" t="s">
        <v>21</v>
      </c>
      <c r="E18" s="21" t="s">
        <v>22</v>
      </c>
      <c r="F18" s="21" t="s">
        <v>23</v>
      </c>
      <c r="G18" s="21" t="s">
        <v>24</v>
      </c>
      <c r="H18" s="21" t="s">
        <v>25</v>
      </c>
      <c r="I18" s="21" t="s">
        <v>26</v>
      </c>
      <c r="J18" s="21" t="s">
        <v>27</v>
      </c>
      <c r="K18" s="21" t="s">
        <v>28</v>
      </c>
      <c r="L18" s="21" t="s">
        <v>29</v>
      </c>
      <c r="M18" s="21" t="s">
        <v>30</v>
      </c>
      <c r="N18" s="21" t="s">
        <v>31</v>
      </c>
      <c r="O18" s="21" t="s">
        <v>32</v>
      </c>
      <c r="P18" s="21" t="s">
        <v>81</v>
      </c>
    </row>
    <row r="19" spans="1:29" s="2" customFormat="1">
      <c r="A19" s="22">
        <v>6.1</v>
      </c>
      <c r="B19" s="4" t="s">
        <v>33</v>
      </c>
      <c r="C19" s="13">
        <f t="shared" ref="C19:O19" si="2">C6/$A19</f>
        <v>546.53551912568309</v>
      </c>
      <c r="D19" s="13">
        <f t="shared" si="2"/>
        <v>288.48087431693989</v>
      </c>
      <c r="E19" s="13">
        <f t="shared" si="2"/>
        <v>488.29508196721315</v>
      </c>
      <c r="F19" s="13">
        <f t="shared" si="2"/>
        <v>235.38797814207649</v>
      </c>
      <c r="G19" s="13">
        <f t="shared" si="2"/>
        <v>387.73770491803288</v>
      </c>
      <c r="H19" s="13">
        <f t="shared" si="2"/>
        <v>631.31147540983613</v>
      </c>
      <c r="I19" s="13">
        <f t="shared" si="2"/>
        <v>539.01639344262298</v>
      </c>
      <c r="J19" s="13">
        <f t="shared" si="2"/>
        <v>450.88524590163939</v>
      </c>
      <c r="K19" s="13">
        <f t="shared" si="2"/>
        <v>780.30601092896177</v>
      </c>
      <c r="L19" s="13">
        <f t="shared" si="2"/>
        <v>449.23497267759569</v>
      </c>
      <c r="M19" s="13">
        <f t="shared" si="2"/>
        <v>752.49180327868851</v>
      </c>
      <c r="N19" s="13">
        <f t="shared" si="2"/>
        <v>708.65573770491812</v>
      </c>
      <c r="O19" s="13">
        <f t="shared" si="2"/>
        <v>499.19125683060116</v>
      </c>
      <c r="P19" s="13">
        <f t="shared" ref="P19:P29" si="3">SUM(C19:O19)</f>
        <v>6757.5300546448098</v>
      </c>
    </row>
    <row r="20" spans="1:29" s="2" customFormat="1">
      <c r="A20" s="22">
        <v>3.3</v>
      </c>
      <c r="B20" s="4" t="s">
        <v>9</v>
      </c>
      <c r="C20" s="13">
        <f t="shared" ref="C20:E29" si="4">C7/$A20</f>
        <v>820.04040404040404</v>
      </c>
      <c r="D20" s="13">
        <f t="shared" si="4"/>
        <v>362.74747474747477</v>
      </c>
      <c r="E20" s="13">
        <f t="shared" si="4"/>
        <v>743.31313131313118</v>
      </c>
      <c r="F20" s="13">
        <f t="shared" ref="F20:O29" si="5">F7/$A20</f>
        <v>308.46464646464648</v>
      </c>
      <c r="G20" s="13">
        <f t="shared" si="5"/>
        <v>519.63636363636363</v>
      </c>
      <c r="H20" s="13">
        <f t="shared" si="5"/>
        <v>889.81818181818176</v>
      </c>
      <c r="I20" s="13">
        <f t="shared" si="5"/>
        <v>831.57575757575773</v>
      </c>
      <c r="J20" s="13">
        <f t="shared" si="5"/>
        <v>708.98989898989896</v>
      </c>
      <c r="K20" s="13">
        <f t="shared" si="5"/>
        <v>1349.0707070707072</v>
      </c>
      <c r="L20" s="13">
        <f t="shared" si="5"/>
        <v>679.47474747474746</v>
      </c>
      <c r="M20" s="13">
        <f t="shared" si="5"/>
        <v>1146.5454545454545</v>
      </c>
      <c r="N20" s="13">
        <f t="shared" si="5"/>
        <v>1003.3131313131313</v>
      </c>
      <c r="O20" s="13">
        <f>O7/$A20</f>
        <v>697.69696969696975</v>
      </c>
      <c r="P20" s="13">
        <f t="shared" si="3"/>
        <v>10060.686868686867</v>
      </c>
    </row>
    <row r="21" spans="1:29" s="10" customFormat="1">
      <c r="A21" s="22">
        <v>2.2999999999999998</v>
      </c>
      <c r="B21" s="11" t="s">
        <v>34</v>
      </c>
      <c r="C21" s="262">
        <f>C8/$A21</f>
        <v>1026.2318840579712</v>
      </c>
      <c r="D21" s="262">
        <f t="shared" si="4"/>
        <v>431.01449275362324</v>
      </c>
      <c r="E21" s="262">
        <f t="shared" si="4"/>
        <v>920.3478260869565</v>
      </c>
      <c r="F21" s="262">
        <f t="shared" si="5"/>
        <v>365.15942028985512</v>
      </c>
      <c r="G21" s="262">
        <f t="shared" si="5"/>
        <v>638.05797101449286</v>
      </c>
      <c r="H21" s="262">
        <f t="shared" si="5"/>
        <v>1103.014492753623</v>
      </c>
      <c r="I21" s="262">
        <f t="shared" si="5"/>
        <v>1092.376811594203</v>
      </c>
      <c r="J21" s="262">
        <f t="shared" si="5"/>
        <v>919.62318840579712</v>
      </c>
      <c r="K21" s="262">
        <f t="shared" si="5"/>
        <v>1622.5797101449275</v>
      </c>
      <c r="L21" s="262">
        <f t="shared" si="5"/>
        <v>871.91304347826087</v>
      </c>
      <c r="M21" s="262">
        <f t="shared" si="5"/>
        <v>1359.3333333333335</v>
      </c>
      <c r="N21" s="262">
        <f t="shared" si="5"/>
        <v>1235.3913043478262</v>
      </c>
      <c r="O21" s="262">
        <f t="shared" si="5"/>
        <v>876.49275362318849</v>
      </c>
      <c r="P21" s="13">
        <f t="shared" si="3"/>
        <v>12461.536231884058</v>
      </c>
    </row>
    <row r="22" spans="1:29" s="10" customFormat="1">
      <c r="A22" s="22">
        <v>2.5</v>
      </c>
      <c r="B22" s="11" t="s">
        <v>35</v>
      </c>
      <c r="C22" s="262">
        <f>C9/$A22</f>
        <v>593.33333333333326</v>
      </c>
      <c r="D22" s="262">
        <f t="shared" si="4"/>
        <v>473.86666666666667</v>
      </c>
      <c r="E22" s="262">
        <f t="shared" si="4"/>
        <v>572.4</v>
      </c>
      <c r="F22" s="262">
        <f t="shared" si="5"/>
        <v>392.13333333333333</v>
      </c>
      <c r="G22" s="262">
        <f t="shared" si="5"/>
        <v>724</v>
      </c>
      <c r="H22" s="262">
        <f t="shared" si="5"/>
        <v>763.4666666666667</v>
      </c>
      <c r="I22" s="262">
        <f t="shared" si="5"/>
        <v>524.13333333333333</v>
      </c>
      <c r="J22" s="262">
        <f t="shared" si="5"/>
        <v>471.2</v>
      </c>
      <c r="K22" s="262">
        <f t="shared" si="5"/>
        <v>734.8</v>
      </c>
      <c r="L22" s="262">
        <f t="shared" si="5"/>
        <v>723.6</v>
      </c>
      <c r="M22" s="262">
        <f t="shared" si="5"/>
        <v>423.2</v>
      </c>
      <c r="N22" s="262">
        <f t="shared" si="5"/>
        <v>838.53333333333342</v>
      </c>
      <c r="O22" s="262">
        <f t="shared" si="5"/>
        <v>733.06666666666672</v>
      </c>
      <c r="P22" s="13">
        <f t="shared" si="3"/>
        <v>7967.7333333333336</v>
      </c>
    </row>
    <row r="23" spans="1:29" s="10" customFormat="1">
      <c r="A23" s="22">
        <v>1.5</v>
      </c>
      <c r="B23" s="11" t="s">
        <v>36</v>
      </c>
      <c r="C23" s="262">
        <f>C10/$A23</f>
        <v>1359.7111111111112</v>
      </c>
      <c r="D23" s="262">
        <f t="shared" si="4"/>
        <v>550.24444444444441</v>
      </c>
      <c r="E23" s="262">
        <f t="shared" si="4"/>
        <v>917.08888888888885</v>
      </c>
      <c r="F23" s="262">
        <f t="shared" si="5"/>
        <v>446.77777777777777</v>
      </c>
      <c r="G23" s="262">
        <f t="shared" si="5"/>
        <v>671.13333333333333</v>
      </c>
      <c r="H23" s="262">
        <f t="shared" si="5"/>
        <v>1211.5999999999999</v>
      </c>
      <c r="I23" s="262">
        <f t="shared" si="5"/>
        <v>1109.4222222222222</v>
      </c>
      <c r="J23" s="262">
        <f t="shared" si="5"/>
        <v>1146.4222222222222</v>
      </c>
      <c r="K23" s="262">
        <f t="shared" si="5"/>
        <v>1749.2888888888886</v>
      </c>
      <c r="L23" s="262">
        <f t="shared" si="5"/>
        <v>1155.3111111111109</v>
      </c>
      <c r="M23" s="262">
        <f t="shared" si="5"/>
        <v>1184.5777777777778</v>
      </c>
      <c r="N23" s="262">
        <f t="shared" si="5"/>
        <v>1377.2222222222224</v>
      </c>
      <c r="O23" s="262">
        <f t="shared" si="5"/>
        <v>1082.2444444444445</v>
      </c>
      <c r="P23" s="13">
        <f t="shared" si="3"/>
        <v>13961.044444444446</v>
      </c>
    </row>
    <row r="24" spans="1:29" s="2" customFormat="1">
      <c r="A24" s="22">
        <v>2.5</v>
      </c>
      <c r="B24" s="4" t="s">
        <v>37</v>
      </c>
      <c r="C24" s="13">
        <f>C11/$A24</f>
        <v>84.960000000000008</v>
      </c>
      <c r="D24" s="13">
        <f t="shared" si="4"/>
        <v>26.8</v>
      </c>
      <c r="E24" s="13">
        <f t="shared" si="4"/>
        <v>30.959999999999997</v>
      </c>
      <c r="F24" s="13">
        <f t="shared" si="5"/>
        <v>24.88</v>
      </c>
      <c r="G24" s="13">
        <f t="shared" si="5"/>
        <v>26.640000000000004</v>
      </c>
      <c r="H24" s="13">
        <f t="shared" si="5"/>
        <v>8.5333333333333332</v>
      </c>
      <c r="I24" s="13">
        <f t="shared" si="5"/>
        <v>116.23999999999998</v>
      </c>
      <c r="J24" s="13">
        <f t="shared" si="5"/>
        <v>146.56</v>
      </c>
      <c r="K24" s="13">
        <f t="shared" si="5"/>
        <v>14.799999999999997</v>
      </c>
      <c r="L24" s="13">
        <f t="shared" si="5"/>
        <v>57.92</v>
      </c>
      <c r="M24" s="13">
        <f t="shared" si="5"/>
        <v>27.733333333333331</v>
      </c>
      <c r="N24" s="13">
        <f t="shared" si="5"/>
        <v>102.58666666666667</v>
      </c>
      <c r="O24" s="13">
        <f t="shared" si="5"/>
        <v>42.426666666666662</v>
      </c>
      <c r="P24" s="13">
        <f t="shared" si="3"/>
        <v>711.04</v>
      </c>
    </row>
    <row r="25" spans="1:29" s="2" customFormat="1">
      <c r="A25" s="22">
        <v>3</v>
      </c>
      <c r="B25" s="4" t="s">
        <v>38</v>
      </c>
      <c r="C25" s="13">
        <f t="shared" si="4"/>
        <v>139.53333333333333</v>
      </c>
      <c r="D25" s="13">
        <f t="shared" si="4"/>
        <v>168.82222222222222</v>
      </c>
      <c r="E25" s="13">
        <f t="shared" si="4"/>
        <v>74.244444444444454</v>
      </c>
      <c r="F25" s="13">
        <f t="shared" si="5"/>
        <v>52.266666666666659</v>
      </c>
      <c r="G25" s="13">
        <f t="shared" si="5"/>
        <v>36.844444444444449</v>
      </c>
      <c r="H25" s="13">
        <f t="shared" si="5"/>
        <v>74.022222222222226</v>
      </c>
      <c r="I25" s="13">
        <f t="shared" si="5"/>
        <v>47.422222222222217</v>
      </c>
      <c r="J25" s="13">
        <f t="shared" si="5"/>
        <v>159.37777777777779</v>
      </c>
      <c r="K25" s="13">
        <f t="shared" si="5"/>
        <v>372.68888888888887</v>
      </c>
      <c r="L25" s="13">
        <f t="shared" si="5"/>
        <v>66.177777777777777</v>
      </c>
      <c r="M25" s="13">
        <f t="shared" si="5"/>
        <v>121.08888888888889</v>
      </c>
      <c r="N25" s="13">
        <f t="shared" si="5"/>
        <v>164.51111111111109</v>
      </c>
      <c r="O25" s="13">
        <f t="shared" si="5"/>
        <v>165.35555555555555</v>
      </c>
      <c r="P25" s="13">
        <f>SUM(C25:O25)</f>
        <v>1642.3555555555556</v>
      </c>
    </row>
    <row r="26" spans="1:29" s="2" customFormat="1">
      <c r="A26" s="22">
        <v>0.4</v>
      </c>
      <c r="B26" s="4" t="s">
        <v>39</v>
      </c>
      <c r="C26" s="13">
        <f t="shared" si="4"/>
        <v>1112.5</v>
      </c>
      <c r="D26" s="13">
        <f t="shared" si="4"/>
        <v>571.66666666666663</v>
      </c>
      <c r="E26" s="13">
        <f t="shared" si="4"/>
        <v>609.16666666666663</v>
      </c>
      <c r="F26" s="13">
        <f t="shared" si="5"/>
        <v>318.33333333333331</v>
      </c>
      <c r="G26" s="13">
        <f t="shared" si="5"/>
        <v>460</v>
      </c>
      <c r="H26" s="13">
        <f t="shared" si="5"/>
        <v>342.5</v>
      </c>
      <c r="I26" s="13">
        <f t="shared" si="5"/>
        <v>750</v>
      </c>
      <c r="J26" s="13">
        <f t="shared" si="5"/>
        <v>1164.1666666666667</v>
      </c>
      <c r="K26" s="13">
        <f t="shared" si="5"/>
        <v>914.16666666666663</v>
      </c>
      <c r="L26" s="13">
        <f t="shared" si="5"/>
        <v>825.83333333333326</v>
      </c>
      <c r="M26" s="13">
        <f t="shared" si="5"/>
        <v>772.5</v>
      </c>
      <c r="N26" s="13">
        <f t="shared" si="5"/>
        <v>940.83333333333326</v>
      </c>
      <c r="O26" s="13">
        <f t="shared" si="5"/>
        <v>1099.1666666666667</v>
      </c>
      <c r="P26" s="13">
        <f t="shared" si="3"/>
        <v>9880.8333333333321</v>
      </c>
    </row>
    <row r="27" spans="1:29" s="2" customFormat="1">
      <c r="A27" s="22">
        <v>1.5</v>
      </c>
      <c r="B27" s="4" t="s">
        <v>15</v>
      </c>
      <c r="C27" s="13">
        <f t="shared" si="4"/>
        <v>391.11111111111109</v>
      </c>
      <c r="D27" s="13">
        <f t="shared" si="4"/>
        <v>159.33333333333334</v>
      </c>
      <c r="E27" s="13">
        <f t="shared" si="4"/>
        <v>338.88888888888886</v>
      </c>
      <c r="F27" s="13">
        <f t="shared" si="5"/>
        <v>118.44444444444444</v>
      </c>
      <c r="G27" s="13">
        <f t="shared" si="5"/>
        <v>215.11111111111111</v>
      </c>
      <c r="H27" s="13">
        <f t="shared" si="5"/>
        <v>445.11111111111109</v>
      </c>
      <c r="I27" s="13">
        <f t="shared" si="5"/>
        <v>394.4444444444444</v>
      </c>
      <c r="J27" s="13">
        <f t="shared" si="5"/>
        <v>315.11111111111114</v>
      </c>
      <c r="K27" s="13">
        <f t="shared" si="5"/>
        <v>606.22222222222229</v>
      </c>
      <c r="L27" s="13">
        <f t="shared" si="5"/>
        <v>273.55555555555554</v>
      </c>
      <c r="M27" s="13">
        <f t="shared" si="5"/>
        <v>427.5555555555556</v>
      </c>
      <c r="N27" s="13">
        <f t="shared" si="5"/>
        <v>420</v>
      </c>
      <c r="O27" s="13">
        <f t="shared" si="5"/>
        <v>296.88888888888886</v>
      </c>
      <c r="P27" s="13">
        <f t="shared" si="3"/>
        <v>4401.7777777777774</v>
      </c>
      <c r="AC27" s="2" t="s">
        <v>14</v>
      </c>
    </row>
    <row r="28" spans="1:29" s="2" customFormat="1">
      <c r="A28" s="22">
        <v>157</v>
      </c>
      <c r="B28" s="4" t="s">
        <v>40</v>
      </c>
      <c r="C28" s="13">
        <f t="shared" si="4"/>
        <v>426.2681316348195</v>
      </c>
      <c r="D28" s="13">
        <f t="shared" si="4"/>
        <v>92.457961783439487</v>
      </c>
      <c r="E28" s="13">
        <f t="shared" si="4"/>
        <v>412.50690658174096</v>
      </c>
      <c r="F28" s="13">
        <f t="shared" si="5"/>
        <v>57.552441613588115</v>
      </c>
      <c r="G28" s="13">
        <f t="shared" si="5"/>
        <v>151.69260934182589</v>
      </c>
      <c r="H28" s="13">
        <f t="shared" si="5"/>
        <v>157.94957537154988</v>
      </c>
      <c r="I28" s="13">
        <f t="shared" si="5"/>
        <v>223.45594479830149</v>
      </c>
      <c r="J28" s="13">
        <f t="shared" si="5"/>
        <v>395.35885350318472</v>
      </c>
      <c r="K28" s="13">
        <f t="shared" si="5"/>
        <v>307.77133757961781</v>
      </c>
      <c r="L28" s="13">
        <f t="shared" si="5"/>
        <v>726.948424948715</v>
      </c>
      <c r="M28" s="13">
        <f t="shared" si="5"/>
        <v>346.65702250530791</v>
      </c>
      <c r="N28" s="13">
        <f t="shared" si="5"/>
        <v>1711.1943736730361</v>
      </c>
      <c r="O28" s="13">
        <f t="shared" si="5"/>
        <v>438.4208067940553</v>
      </c>
      <c r="P28" s="13">
        <f t="shared" si="3"/>
        <v>5448.2343901291824</v>
      </c>
      <c r="AC28" s="2" t="s">
        <v>14</v>
      </c>
    </row>
    <row r="29" spans="1:29" s="2" customFormat="1">
      <c r="A29" s="22">
        <v>0.05</v>
      </c>
      <c r="B29" s="14" t="s">
        <v>41</v>
      </c>
      <c r="C29" s="23">
        <f t="shared" si="4"/>
        <v>510.84305734195738</v>
      </c>
      <c r="D29" s="23">
        <f t="shared" si="4"/>
        <v>518.81911387677337</v>
      </c>
      <c r="E29" s="23">
        <f t="shared" si="4"/>
        <v>427.41458691153201</v>
      </c>
      <c r="F29" s="23">
        <f t="shared" si="5"/>
        <v>537.76249531942574</v>
      </c>
      <c r="G29" s="23">
        <f t="shared" si="5"/>
        <v>452.18187332901323</v>
      </c>
      <c r="H29" s="23">
        <f t="shared" si="5"/>
        <v>530.22247811705972</v>
      </c>
      <c r="I29" s="23">
        <f t="shared" si="5"/>
        <v>431.54222218241108</v>
      </c>
      <c r="J29" s="23">
        <f t="shared" si="5"/>
        <v>595.46773318944815</v>
      </c>
      <c r="K29" s="23">
        <f t="shared" si="5"/>
        <v>470.71060535172256</v>
      </c>
      <c r="L29" s="23">
        <f t="shared" si="5"/>
        <v>612.13391470614488</v>
      </c>
      <c r="M29" s="23">
        <f t="shared" si="5"/>
        <v>323.84172133849705</v>
      </c>
      <c r="N29" s="23">
        <f t="shared" si="5"/>
        <v>475.95863192922167</v>
      </c>
      <c r="O29" s="23">
        <f t="shared" si="5"/>
        <v>530.58899619013619</v>
      </c>
      <c r="P29" s="23">
        <f t="shared" si="3"/>
        <v>6417.487429783343</v>
      </c>
      <c r="AC29" s="2" t="s">
        <v>14</v>
      </c>
    </row>
    <row r="30" spans="1:29" s="2" customFormat="1">
      <c r="B30" s="24"/>
      <c r="C30" s="25"/>
      <c r="D30" s="26"/>
      <c r="E30" s="27" t="s">
        <v>14</v>
      </c>
      <c r="F30" s="27"/>
      <c r="G30" s="27"/>
      <c r="H30" s="27"/>
      <c r="I30" s="27"/>
      <c r="J30" s="27"/>
      <c r="K30" s="27"/>
      <c r="L30" s="27"/>
      <c r="M30" s="27"/>
      <c r="N30" s="27"/>
      <c r="O30" s="27"/>
      <c r="P30" s="27"/>
      <c r="R30" s="28"/>
      <c r="AC30" s="2" t="s">
        <v>14</v>
      </c>
    </row>
    <row r="31" spans="1:29" s="2" customFormat="1">
      <c r="B31" s="6" t="s">
        <v>18</v>
      </c>
      <c r="C31" s="21" t="s">
        <v>20</v>
      </c>
      <c r="D31" s="21" t="s">
        <v>21</v>
      </c>
      <c r="E31" s="21" t="s">
        <v>22</v>
      </c>
      <c r="F31" s="21" t="s">
        <v>23</v>
      </c>
      <c r="G31" s="21" t="s">
        <v>24</v>
      </c>
      <c r="H31" s="21" t="s">
        <v>25</v>
      </c>
      <c r="I31" s="21" t="s">
        <v>26</v>
      </c>
      <c r="J31" s="21" t="s">
        <v>27</v>
      </c>
      <c r="K31" s="21" t="s">
        <v>28</v>
      </c>
      <c r="L31" s="21" t="s">
        <v>29</v>
      </c>
      <c r="M31" s="21" t="s">
        <v>30</v>
      </c>
      <c r="N31" s="21" t="s">
        <v>31</v>
      </c>
      <c r="O31" s="21" t="s">
        <v>32</v>
      </c>
      <c r="P31" s="21" t="s">
        <v>83</v>
      </c>
      <c r="Q31" s="10"/>
      <c r="R31" s="2" t="s">
        <v>14</v>
      </c>
      <c r="S31" s="10"/>
      <c r="AC31" s="2" t="s">
        <v>14</v>
      </c>
    </row>
    <row r="32" spans="1:29" s="2" customFormat="1">
      <c r="B32" s="4" t="s">
        <v>33</v>
      </c>
      <c r="C32" s="461">
        <v>0.03</v>
      </c>
      <c r="D32" s="462">
        <v>0.03</v>
      </c>
      <c r="E32" s="462">
        <v>0.03</v>
      </c>
      <c r="F32" s="462">
        <v>0.03</v>
      </c>
      <c r="G32" s="462">
        <v>0.03</v>
      </c>
      <c r="H32" s="462">
        <v>0.03</v>
      </c>
      <c r="I32" s="462">
        <v>0.03</v>
      </c>
      <c r="J32" s="462">
        <v>0.03</v>
      </c>
      <c r="K32" s="462">
        <v>0.03</v>
      </c>
      <c r="L32" s="462">
        <v>0.03</v>
      </c>
      <c r="M32" s="462">
        <v>0.03</v>
      </c>
      <c r="N32" s="462">
        <v>0.03</v>
      </c>
      <c r="O32" s="463">
        <v>0.03</v>
      </c>
      <c r="P32" s="29">
        <f t="shared" ref="P32:P42" si="6">AVERAGE(C32:O32)</f>
        <v>3.0000000000000009E-2</v>
      </c>
      <c r="Q32" s="10"/>
      <c r="S32" s="10"/>
      <c r="AC32" s="2" t="s">
        <v>14</v>
      </c>
    </row>
    <row r="33" spans="2:29" s="2" customFormat="1">
      <c r="B33" s="4" t="s">
        <v>9</v>
      </c>
      <c r="C33" s="464">
        <v>0.05</v>
      </c>
      <c r="D33" s="465">
        <v>0.05</v>
      </c>
      <c r="E33" s="465">
        <v>0.05</v>
      </c>
      <c r="F33" s="465">
        <v>0.05</v>
      </c>
      <c r="G33" s="465">
        <v>0.05</v>
      </c>
      <c r="H33" s="465">
        <v>0.05</v>
      </c>
      <c r="I33" s="465">
        <v>0.05</v>
      </c>
      <c r="J33" s="465">
        <v>0.05</v>
      </c>
      <c r="K33" s="465">
        <v>0.05</v>
      </c>
      <c r="L33" s="465">
        <v>0.05</v>
      </c>
      <c r="M33" s="465">
        <v>0.05</v>
      </c>
      <c r="N33" s="465">
        <v>0.05</v>
      </c>
      <c r="O33" s="466">
        <v>0.05</v>
      </c>
      <c r="P33" s="29">
        <f t="shared" si="6"/>
        <v>0.05</v>
      </c>
      <c r="Q33" s="10"/>
      <c r="S33" s="10"/>
      <c r="AC33" s="2" t="s">
        <v>14</v>
      </c>
    </row>
    <row r="34" spans="2:29" s="10" customFormat="1">
      <c r="B34" s="11" t="s">
        <v>34</v>
      </c>
      <c r="C34" s="467">
        <v>7.0000000000000007E-2</v>
      </c>
      <c r="D34" s="468">
        <v>7.0000000000000007E-2</v>
      </c>
      <c r="E34" s="468">
        <v>7.0000000000000007E-2</v>
      </c>
      <c r="F34" s="468">
        <v>7.0000000000000007E-2</v>
      </c>
      <c r="G34" s="468">
        <v>7.0000000000000007E-2</v>
      </c>
      <c r="H34" s="468">
        <v>7.0000000000000007E-2</v>
      </c>
      <c r="I34" s="468">
        <v>7.0000000000000007E-2</v>
      </c>
      <c r="J34" s="468">
        <v>7.0000000000000007E-2</v>
      </c>
      <c r="K34" s="468">
        <v>7.0000000000000007E-2</v>
      </c>
      <c r="L34" s="468">
        <v>7.0000000000000007E-2</v>
      </c>
      <c r="M34" s="468">
        <v>7.0000000000000007E-2</v>
      </c>
      <c r="N34" s="468">
        <v>7.0000000000000007E-2</v>
      </c>
      <c r="O34" s="469">
        <v>7.0000000000000007E-2</v>
      </c>
      <c r="P34" s="29">
        <f t="shared" si="6"/>
        <v>7.0000000000000034E-2</v>
      </c>
      <c r="R34" s="2"/>
      <c r="AC34" s="10" t="s">
        <v>14</v>
      </c>
    </row>
    <row r="35" spans="2:29" s="10" customFormat="1">
      <c r="B35" s="11" t="s">
        <v>35</v>
      </c>
      <c r="C35" s="30">
        <v>0.05</v>
      </c>
      <c r="D35" s="30">
        <v>0.05</v>
      </c>
      <c r="E35" s="30">
        <v>7.4999999999999997E-2</v>
      </c>
      <c r="F35" s="30">
        <v>0.1</v>
      </c>
      <c r="G35" s="30">
        <v>7.4999999999999997E-2</v>
      </c>
      <c r="H35" s="30">
        <v>7.4999999999999997E-2</v>
      </c>
      <c r="I35" s="30">
        <v>0.15</v>
      </c>
      <c r="J35" s="30">
        <v>0.1</v>
      </c>
      <c r="K35" s="30">
        <v>0.1</v>
      </c>
      <c r="L35" s="30">
        <v>0.15</v>
      </c>
      <c r="M35" s="30">
        <v>7.4999999999999997E-2</v>
      </c>
      <c r="N35" s="30">
        <v>0.05</v>
      </c>
      <c r="O35" s="30">
        <v>0.1</v>
      </c>
      <c r="P35" s="29">
        <f t="shared" si="6"/>
        <v>8.8461538461538466E-2</v>
      </c>
      <c r="Q35" s="29"/>
      <c r="AC35" s="10" t="s">
        <v>14</v>
      </c>
    </row>
    <row r="36" spans="2:29" s="10" customFormat="1">
      <c r="B36" s="11" t="s">
        <v>36</v>
      </c>
      <c r="C36" s="461">
        <v>0.22500000000000001</v>
      </c>
      <c r="D36" s="462">
        <v>0.22500000000000001</v>
      </c>
      <c r="E36" s="462">
        <v>0.22500000000000001</v>
      </c>
      <c r="F36" s="462">
        <v>0.22500000000000001</v>
      </c>
      <c r="G36" s="462">
        <v>0.22500000000000001</v>
      </c>
      <c r="H36" s="462">
        <v>0.22500000000000001</v>
      </c>
      <c r="I36" s="462">
        <v>0.22500000000000001</v>
      </c>
      <c r="J36" s="462">
        <v>0.22500000000000001</v>
      </c>
      <c r="K36" s="462">
        <v>0.22500000000000001</v>
      </c>
      <c r="L36" s="462">
        <v>0.22500000000000001</v>
      </c>
      <c r="M36" s="462">
        <v>0.22500000000000001</v>
      </c>
      <c r="N36" s="462">
        <v>0.22500000000000001</v>
      </c>
      <c r="O36" s="463">
        <v>0.22500000000000001</v>
      </c>
      <c r="P36" s="29">
        <f t="shared" si="6"/>
        <v>0.22500000000000006</v>
      </c>
      <c r="Q36" s="31"/>
      <c r="AC36" s="10" t="s">
        <v>14</v>
      </c>
    </row>
    <row r="37" spans="2:29" s="2" customFormat="1">
      <c r="B37" s="4" t="s">
        <v>37</v>
      </c>
      <c r="C37" s="464">
        <v>0.1</v>
      </c>
      <c r="D37" s="465">
        <v>2.5000000000000001E-2</v>
      </c>
      <c r="E37" s="465">
        <v>0.17499999999999999</v>
      </c>
      <c r="F37" s="465">
        <v>0.1</v>
      </c>
      <c r="G37" s="465">
        <v>0.1</v>
      </c>
      <c r="H37" s="465">
        <v>0</v>
      </c>
      <c r="I37" s="465">
        <v>0.1</v>
      </c>
      <c r="J37" s="465">
        <v>0.125</v>
      </c>
      <c r="K37" s="465">
        <v>0</v>
      </c>
      <c r="L37" s="465">
        <v>0.1</v>
      </c>
      <c r="M37" s="465">
        <v>2.5000000000000001E-2</v>
      </c>
      <c r="N37" s="465">
        <v>0.05</v>
      </c>
      <c r="O37" s="466">
        <v>2.5000000000000001E-2</v>
      </c>
      <c r="P37" s="29">
        <v>8.3094732132025298E-2</v>
      </c>
      <c r="Q37" s="31"/>
      <c r="R37" s="10"/>
      <c r="S37" s="10"/>
      <c r="AC37" s="2" t="s">
        <v>14</v>
      </c>
    </row>
    <row r="38" spans="2:29" s="2" customFormat="1">
      <c r="B38" s="4" t="s">
        <v>38</v>
      </c>
      <c r="C38" s="467">
        <v>0.1</v>
      </c>
      <c r="D38" s="468">
        <v>0.17499999999999999</v>
      </c>
      <c r="E38" s="468">
        <v>2.5000000000000001E-2</v>
      </c>
      <c r="F38" s="468">
        <v>0.1</v>
      </c>
      <c r="G38" s="468">
        <v>0.1</v>
      </c>
      <c r="H38" s="468">
        <v>0.2</v>
      </c>
      <c r="I38" s="468">
        <v>0.1</v>
      </c>
      <c r="J38" s="468">
        <v>7.4999999999999997E-2</v>
      </c>
      <c r="K38" s="468">
        <v>0.2</v>
      </c>
      <c r="L38" s="468">
        <v>0.1</v>
      </c>
      <c r="M38" s="468">
        <v>0.17499999999999999</v>
      </c>
      <c r="N38" s="468">
        <v>0.15</v>
      </c>
      <c r="O38" s="469">
        <v>0.17499999999999999</v>
      </c>
      <c r="P38" s="29">
        <v>5.1520652483359318E-2</v>
      </c>
      <c r="Q38" s="4"/>
      <c r="R38" s="32"/>
      <c r="AC38" s="2" t="s">
        <v>14</v>
      </c>
    </row>
    <row r="39" spans="2:29" s="2" customFormat="1">
      <c r="B39" s="4" t="s">
        <v>39</v>
      </c>
      <c r="C39" s="30">
        <v>0.15</v>
      </c>
      <c r="D39" s="30">
        <v>0.15</v>
      </c>
      <c r="E39" s="30">
        <v>0.05</v>
      </c>
      <c r="F39" s="30">
        <v>0.125</v>
      </c>
      <c r="G39" s="30">
        <v>0.15</v>
      </c>
      <c r="H39" s="30">
        <v>7.4999999999999997E-2</v>
      </c>
      <c r="I39" s="30">
        <v>7.4999999999999997E-2</v>
      </c>
      <c r="J39" s="30">
        <v>0.15</v>
      </c>
      <c r="K39" s="30">
        <v>7.4999999999999997E-2</v>
      </c>
      <c r="L39" s="30">
        <v>0.05</v>
      </c>
      <c r="M39" s="30">
        <v>0.05</v>
      </c>
      <c r="N39" s="30">
        <v>7.4999999999999997E-2</v>
      </c>
      <c r="O39" s="30">
        <v>7.4999999999999997E-2</v>
      </c>
      <c r="P39" s="29">
        <f t="shared" si="6"/>
        <v>9.6153846153846131E-2</v>
      </c>
      <c r="Q39" s="29"/>
      <c r="R39" s="10"/>
      <c r="S39" s="10"/>
      <c r="AC39" s="2" t="s">
        <v>14</v>
      </c>
    </row>
    <row r="40" spans="2:29" s="2" customFormat="1">
      <c r="B40" s="4" t="s">
        <v>15</v>
      </c>
      <c r="C40" s="30">
        <v>0.1</v>
      </c>
      <c r="D40" s="30">
        <v>0.05</v>
      </c>
      <c r="E40" s="30">
        <v>0.15</v>
      </c>
      <c r="F40" s="30">
        <v>0.1</v>
      </c>
      <c r="G40" s="30">
        <v>0.05</v>
      </c>
      <c r="H40" s="30">
        <v>0.125</v>
      </c>
      <c r="I40" s="30">
        <v>0.1</v>
      </c>
      <c r="J40" s="30">
        <v>0.05</v>
      </c>
      <c r="K40" s="30">
        <v>0.15</v>
      </c>
      <c r="L40" s="30">
        <v>0.1</v>
      </c>
      <c r="M40" s="30">
        <v>0.125</v>
      </c>
      <c r="N40" s="30">
        <v>0.15</v>
      </c>
      <c r="O40" s="30">
        <v>0.15</v>
      </c>
      <c r="P40" s="29">
        <f t="shared" si="6"/>
        <v>0.10769230769230768</v>
      </c>
      <c r="Q40" s="29"/>
      <c r="S40" s="10"/>
      <c r="AC40" s="2" t="s">
        <v>14</v>
      </c>
    </row>
    <row r="41" spans="2:29" s="2" customFormat="1">
      <c r="B41" s="4" t="s">
        <v>40</v>
      </c>
      <c r="C41" s="30">
        <v>7.4999999999999997E-2</v>
      </c>
      <c r="D41" s="30">
        <v>0.125</v>
      </c>
      <c r="E41" s="30">
        <v>0.1</v>
      </c>
      <c r="F41" s="30">
        <v>0.05</v>
      </c>
      <c r="G41" s="30">
        <v>0.1</v>
      </c>
      <c r="H41" s="30">
        <v>0.1</v>
      </c>
      <c r="I41" s="30">
        <v>0.05</v>
      </c>
      <c r="J41" s="30">
        <v>7.4999999999999997E-2</v>
      </c>
      <c r="K41" s="30">
        <v>0.05</v>
      </c>
      <c r="L41" s="30">
        <v>7.4999999999999997E-2</v>
      </c>
      <c r="M41" s="30">
        <v>0.125</v>
      </c>
      <c r="N41" s="30">
        <v>0.1</v>
      </c>
      <c r="O41" s="30">
        <v>0.05</v>
      </c>
      <c r="P41" s="29">
        <f t="shared" si="6"/>
        <v>8.2692307692307704E-2</v>
      </c>
      <c r="Q41" s="28"/>
      <c r="S41" s="10"/>
      <c r="AC41" s="2" t="s">
        <v>14</v>
      </c>
    </row>
    <row r="42" spans="2:29" s="2" customFormat="1">
      <c r="B42" s="14" t="s">
        <v>41</v>
      </c>
      <c r="C42" s="470">
        <v>0.05</v>
      </c>
      <c r="D42" s="471">
        <v>0.05</v>
      </c>
      <c r="E42" s="471">
        <v>0.05</v>
      </c>
      <c r="F42" s="471">
        <v>0.05</v>
      </c>
      <c r="G42" s="471">
        <v>0.05</v>
      </c>
      <c r="H42" s="471">
        <v>0.05</v>
      </c>
      <c r="I42" s="471">
        <v>0.05</v>
      </c>
      <c r="J42" s="471">
        <v>0.05</v>
      </c>
      <c r="K42" s="471">
        <v>0.05</v>
      </c>
      <c r="L42" s="471">
        <v>0.05</v>
      </c>
      <c r="M42" s="471">
        <v>0.05</v>
      </c>
      <c r="N42" s="471">
        <v>0.05</v>
      </c>
      <c r="O42" s="472">
        <v>0.05</v>
      </c>
      <c r="P42" s="33">
        <f t="shared" si="6"/>
        <v>0.05</v>
      </c>
      <c r="Q42" s="29"/>
      <c r="S42" s="10"/>
    </row>
    <row r="43" spans="2:29" s="2" customFormat="1">
      <c r="B43" s="24"/>
      <c r="C43" s="34">
        <f t="shared" ref="C43:O43" si="7">SUM(C32:C42)</f>
        <v>1</v>
      </c>
      <c r="D43" s="34">
        <f t="shared" si="7"/>
        <v>1</v>
      </c>
      <c r="E43" s="34">
        <f t="shared" si="7"/>
        <v>1</v>
      </c>
      <c r="F43" s="34">
        <f t="shared" si="7"/>
        <v>1</v>
      </c>
      <c r="G43" s="34">
        <f t="shared" si="7"/>
        <v>1</v>
      </c>
      <c r="H43" s="34">
        <f t="shared" si="7"/>
        <v>1</v>
      </c>
      <c r="I43" s="34">
        <f t="shared" si="7"/>
        <v>1</v>
      </c>
      <c r="J43" s="34">
        <f t="shared" si="7"/>
        <v>1</v>
      </c>
      <c r="K43" s="34">
        <f t="shared" si="7"/>
        <v>1</v>
      </c>
      <c r="L43" s="34">
        <f t="shared" si="7"/>
        <v>1</v>
      </c>
      <c r="M43" s="34">
        <f t="shared" si="7"/>
        <v>1.0000000000000002</v>
      </c>
      <c r="N43" s="34">
        <f t="shared" si="7"/>
        <v>1</v>
      </c>
      <c r="O43" s="34">
        <f t="shared" si="7"/>
        <v>1</v>
      </c>
      <c r="P43" s="35">
        <f>(SUM(P32:P42))</f>
        <v>0.93461538461538485</v>
      </c>
      <c r="Q43" s="35"/>
      <c r="S43" s="10"/>
    </row>
    <row r="44" spans="2:29" s="2" customFormat="1">
      <c r="B44" s="36"/>
      <c r="C44" s="19"/>
      <c r="D44" s="19"/>
      <c r="E44" s="19"/>
      <c r="F44" s="19"/>
      <c r="G44" s="19"/>
      <c r="H44" s="19"/>
      <c r="I44" s="19"/>
      <c r="J44" s="19"/>
      <c r="K44" s="19"/>
      <c r="L44" s="19"/>
      <c r="M44" s="19"/>
      <c r="N44" s="19"/>
      <c r="O44" s="19"/>
      <c r="P44" s="19"/>
      <c r="S44" s="10"/>
    </row>
    <row r="45" spans="2:29" s="2" customFormat="1">
      <c r="B45" s="6" t="s">
        <v>84</v>
      </c>
      <c r="C45" s="21" t="s">
        <v>20</v>
      </c>
      <c r="D45" s="21" t="s">
        <v>21</v>
      </c>
      <c r="E45" s="21" t="s">
        <v>22</v>
      </c>
      <c r="F45" s="21" t="s">
        <v>23</v>
      </c>
      <c r="G45" s="21" t="s">
        <v>24</v>
      </c>
      <c r="H45" s="21" t="s">
        <v>25</v>
      </c>
      <c r="I45" s="21" t="s">
        <v>26</v>
      </c>
      <c r="J45" s="21" t="s">
        <v>27</v>
      </c>
      <c r="K45" s="21" t="s">
        <v>28</v>
      </c>
      <c r="L45" s="21" t="s">
        <v>29</v>
      </c>
      <c r="M45" s="21" t="s">
        <v>30</v>
      </c>
      <c r="N45" s="21" t="s">
        <v>31</v>
      </c>
      <c r="O45" s="21" t="s">
        <v>32</v>
      </c>
      <c r="P45" s="21" t="s">
        <v>81</v>
      </c>
    </row>
    <row r="46" spans="2:29" s="2" customFormat="1">
      <c r="B46" s="4" t="s">
        <v>33</v>
      </c>
      <c r="C46" s="263">
        <f>C19*C32</f>
        <v>16.396065573770493</v>
      </c>
      <c r="D46" s="263">
        <f>D19*D32</f>
        <v>8.6544262295081964</v>
      </c>
      <c r="E46" s="263">
        <f t="shared" ref="E46:O46" si="8">E19*E32</f>
        <v>14.648852459016394</v>
      </c>
      <c r="F46" s="263">
        <f t="shared" si="8"/>
        <v>7.0616393442622947</v>
      </c>
      <c r="G46" s="263">
        <f t="shared" si="8"/>
        <v>11.632131147540985</v>
      </c>
      <c r="H46" s="263">
        <f t="shared" si="8"/>
        <v>18.939344262295084</v>
      </c>
      <c r="I46" s="263">
        <f t="shared" si="8"/>
        <v>16.17049180327869</v>
      </c>
      <c r="J46" s="263">
        <f t="shared" si="8"/>
        <v>13.526557377049182</v>
      </c>
      <c r="K46" s="263">
        <f t="shared" si="8"/>
        <v>23.409180327868853</v>
      </c>
      <c r="L46" s="263">
        <f t="shared" si="8"/>
        <v>13.477049180327871</v>
      </c>
      <c r="M46" s="263">
        <f t="shared" si="8"/>
        <v>22.574754098360653</v>
      </c>
      <c r="N46" s="263">
        <f t="shared" si="8"/>
        <v>21.259672131147543</v>
      </c>
      <c r="O46" s="263">
        <f t="shared" si="8"/>
        <v>14.975737704918034</v>
      </c>
      <c r="P46" s="37">
        <f>SUM(C46:O46)</f>
        <v>202.72590163934427</v>
      </c>
    </row>
    <row r="47" spans="2:29" s="2" customFormat="1">
      <c r="B47" s="4" t="s">
        <v>9</v>
      </c>
      <c r="C47" s="263">
        <f t="shared" ref="C47:O56" si="9">C20*C33</f>
        <v>41.002020202020205</v>
      </c>
      <c r="D47" s="263">
        <f t="shared" si="9"/>
        <v>18.137373737373739</v>
      </c>
      <c r="E47" s="263">
        <f t="shared" si="9"/>
        <v>37.165656565656562</v>
      </c>
      <c r="F47" s="263">
        <f t="shared" si="9"/>
        <v>15.423232323232325</v>
      </c>
      <c r="G47" s="263">
        <f t="shared" si="9"/>
        <v>25.981818181818184</v>
      </c>
      <c r="H47" s="263">
        <f t="shared" si="9"/>
        <v>44.490909090909092</v>
      </c>
      <c r="I47" s="263">
        <f t="shared" si="9"/>
        <v>41.578787878787892</v>
      </c>
      <c r="J47" s="263">
        <f t="shared" si="9"/>
        <v>35.449494949494948</v>
      </c>
      <c r="K47" s="263">
        <f t="shared" si="9"/>
        <v>67.453535353535358</v>
      </c>
      <c r="L47" s="263">
        <f t="shared" si="9"/>
        <v>33.973737373737372</v>
      </c>
      <c r="M47" s="263">
        <f t="shared" si="9"/>
        <v>57.327272727272728</v>
      </c>
      <c r="N47" s="263">
        <f t="shared" si="9"/>
        <v>50.165656565656569</v>
      </c>
      <c r="O47" s="263">
        <f t="shared" si="9"/>
        <v>34.88484848484849</v>
      </c>
      <c r="P47" s="37">
        <f>SUM(C47:O47)</f>
        <v>503.03434343434344</v>
      </c>
    </row>
    <row r="48" spans="2:29" s="10" customFormat="1">
      <c r="B48" s="11" t="s">
        <v>34</v>
      </c>
      <c r="C48" s="263">
        <f t="shared" si="9"/>
        <v>71.836231884057995</v>
      </c>
      <c r="D48" s="263">
        <f t="shared" si="9"/>
        <v>30.171014492753631</v>
      </c>
      <c r="E48" s="263">
        <f t="shared" si="9"/>
        <v>64.424347826086958</v>
      </c>
      <c r="F48" s="263">
        <f t="shared" si="9"/>
        <v>25.561159420289862</v>
      </c>
      <c r="G48" s="263">
        <f t="shared" si="9"/>
        <v>44.664057971014508</v>
      </c>
      <c r="H48" s="263">
        <f t="shared" si="9"/>
        <v>77.21101449275362</v>
      </c>
      <c r="I48" s="263">
        <f t="shared" si="9"/>
        <v>76.466376811594216</v>
      </c>
      <c r="J48" s="263">
        <f t="shared" si="9"/>
        <v>64.373623188405801</v>
      </c>
      <c r="K48" s="263">
        <f t="shared" si="9"/>
        <v>113.58057971014493</v>
      </c>
      <c r="L48" s="263">
        <f t="shared" si="9"/>
        <v>61.033913043478265</v>
      </c>
      <c r="M48" s="263">
        <f t="shared" si="9"/>
        <v>95.15333333333335</v>
      </c>
      <c r="N48" s="263">
        <f t="shared" si="9"/>
        <v>86.477391304347847</v>
      </c>
      <c r="O48" s="263">
        <f t="shared" si="9"/>
        <v>61.354492753623198</v>
      </c>
      <c r="P48" s="37">
        <f>SUM(C48:O48)</f>
        <v>872.30753623188411</v>
      </c>
    </row>
    <row r="49" spans="1:18" s="10" customFormat="1">
      <c r="B49" s="11" t="s">
        <v>35</v>
      </c>
      <c r="C49" s="263">
        <f t="shared" si="9"/>
        <v>29.666666666666664</v>
      </c>
      <c r="D49" s="263">
        <f t="shared" si="9"/>
        <v>23.693333333333335</v>
      </c>
      <c r="E49" s="263">
        <f t="shared" si="9"/>
        <v>42.93</v>
      </c>
      <c r="F49" s="263">
        <f t="shared" si="9"/>
        <v>39.213333333333338</v>
      </c>
      <c r="G49" s="263">
        <f t="shared" si="9"/>
        <v>54.3</v>
      </c>
      <c r="H49" s="263">
        <f t="shared" si="9"/>
        <v>57.26</v>
      </c>
      <c r="I49" s="263">
        <f t="shared" si="9"/>
        <v>78.61999999999999</v>
      </c>
      <c r="J49" s="263">
        <f t="shared" si="9"/>
        <v>47.120000000000005</v>
      </c>
      <c r="K49" s="263">
        <f t="shared" si="9"/>
        <v>73.48</v>
      </c>
      <c r="L49" s="263">
        <f t="shared" si="9"/>
        <v>108.54</v>
      </c>
      <c r="M49" s="263">
        <f t="shared" si="9"/>
        <v>31.74</v>
      </c>
      <c r="N49" s="263">
        <f t="shared" si="9"/>
        <v>41.926666666666677</v>
      </c>
      <c r="O49" s="263">
        <f t="shared" si="9"/>
        <v>73.306666666666672</v>
      </c>
      <c r="P49" s="37">
        <f>SUM(C49:O49)</f>
        <v>701.79666666666662</v>
      </c>
    </row>
    <row r="50" spans="1:18" s="10" customFormat="1">
      <c r="B50" s="11" t="s">
        <v>36</v>
      </c>
      <c r="C50" s="263">
        <f t="shared" si="9"/>
        <v>305.93500000000006</v>
      </c>
      <c r="D50" s="263">
        <f t="shared" si="9"/>
        <v>123.80499999999999</v>
      </c>
      <c r="E50" s="263">
        <f t="shared" si="9"/>
        <v>206.345</v>
      </c>
      <c r="F50" s="263">
        <f t="shared" si="9"/>
        <v>100.52500000000001</v>
      </c>
      <c r="G50" s="263">
        <f t="shared" si="9"/>
        <v>151.005</v>
      </c>
      <c r="H50" s="263">
        <f t="shared" si="9"/>
        <v>272.61</v>
      </c>
      <c r="I50" s="263">
        <f t="shared" si="9"/>
        <v>249.62</v>
      </c>
      <c r="J50" s="263">
        <f t="shared" si="9"/>
        <v>257.94499999999999</v>
      </c>
      <c r="K50" s="263">
        <f t="shared" si="9"/>
        <v>393.58999999999992</v>
      </c>
      <c r="L50" s="263">
        <f t="shared" si="9"/>
        <v>259.94499999999994</v>
      </c>
      <c r="M50" s="263">
        <f t="shared" si="9"/>
        <v>266.53000000000003</v>
      </c>
      <c r="N50" s="263">
        <f t="shared" si="9"/>
        <v>309.87500000000006</v>
      </c>
      <c r="O50" s="263">
        <f t="shared" si="9"/>
        <v>243.50500000000002</v>
      </c>
      <c r="P50" s="37">
        <f>SUM(C50:O50)</f>
        <v>3141.2350000000001</v>
      </c>
    </row>
    <row r="51" spans="1:18" s="2" customFormat="1">
      <c r="B51" s="4" t="s">
        <v>37</v>
      </c>
      <c r="C51" s="263">
        <f t="shared" si="9"/>
        <v>8.4960000000000004</v>
      </c>
      <c r="D51" s="263">
        <f t="shared" si="9"/>
        <v>0.67</v>
      </c>
      <c r="E51" s="263">
        <f t="shared" si="9"/>
        <v>5.4179999999999993</v>
      </c>
      <c r="F51" s="263">
        <f t="shared" si="9"/>
        <v>2.488</v>
      </c>
      <c r="G51" s="263">
        <f t="shared" si="9"/>
        <v>2.6640000000000006</v>
      </c>
      <c r="H51" s="263">
        <f t="shared" si="9"/>
        <v>0</v>
      </c>
      <c r="I51" s="263">
        <f t="shared" si="9"/>
        <v>11.623999999999999</v>
      </c>
      <c r="J51" s="263">
        <f t="shared" si="9"/>
        <v>18.32</v>
      </c>
      <c r="K51" s="263">
        <f t="shared" si="9"/>
        <v>0</v>
      </c>
      <c r="L51" s="263">
        <f t="shared" si="9"/>
        <v>5.7920000000000007</v>
      </c>
      <c r="M51" s="263">
        <f t="shared" si="9"/>
        <v>0.69333333333333336</v>
      </c>
      <c r="N51" s="263">
        <f t="shared" si="9"/>
        <v>5.1293333333333342</v>
      </c>
      <c r="O51" s="263">
        <f t="shared" si="9"/>
        <v>1.0606666666666666</v>
      </c>
      <c r="P51" s="37">
        <f t="shared" ref="P51:P56" si="10">SUM(C51:O51)</f>
        <v>62.355333333333341</v>
      </c>
    </row>
    <row r="52" spans="1:18" s="2" customFormat="1">
      <c r="B52" s="4" t="s">
        <v>38</v>
      </c>
      <c r="C52" s="263">
        <f t="shared" si="9"/>
        <v>13.953333333333333</v>
      </c>
      <c r="D52" s="263">
        <f t="shared" si="9"/>
        <v>29.543888888888887</v>
      </c>
      <c r="E52" s="263">
        <f t="shared" si="9"/>
        <v>1.8561111111111115</v>
      </c>
      <c r="F52" s="263">
        <f t="shared" si="9"/>
        <v>5.2266666666666666</v>
      </c>
      <c r="G52" s="263">
        <f t="shared" si="9"/>
        <v>3.6844444444444449</v>
      </c>
      <c r="H52" s="263">
        <f t="shared" si="9"/>
        <v>14.804444444444446</v>
      </c>
      <c r="I52" s="263">
        <f t="shared" si="9"/>
        <v>4.7422222222222219</v>
      </c>
      <c r="J52" s="263">
        <f t="shared" si="9"/>
        <v>11.953333333333335</v>
      </c>
      <c r="K52" s="263">
        <f t="shared" si="9"/>
        <v>74.537777777777777</v>
      </c>
      <c r="L52" s="263">
        <f t="shared" si="9"/>
        <v>6.6177777777777784</v>
      </c>
      <c r="M52" s="263">
        <f t="shared" si="9"/>
        <v>21.190555555555555</v>
      </c>
      <c r="N52" s="263">
        <f t="shared" si="9"/>
        <v>24.676666666666662</v>
      </c>
      <c r="O52" s="263">
        <f t="shared" si="9"/>
        <v>28.937222222222221</v>
      </c>
      <c r="P52" s="37">
        <f t="shared" si="10"/>
        <v>241.72444444444446</v>
      </c>
      <c r="Q52" s="4"/>
      <c r="R52" s="32"/>
    </row>
    <row r="53" spans="1:18" s="2" customFormat="1">
      <c r="B53" s="4" t="s">
        <v>39</v>
      </c>
      <c r="C53" s="263">
        <f t="shared" si="9"/>
        <v>166.875</v>
      </c>
      <c r="D53" s="263">
        <f t="shared" si="9"/>
        <v>85.749999999999986</v>
      </c>
      <c r="E53" s="263">
        <f t="shared" si="9"/>
        <v>30.458333333333332</v>
      </c>
      <c r="F53" s="263">
        <f t="shared" si="9"/>
        <v>39.791666666666664</v>
      </c>
      <c r="G53" s="263">
        <f t="shared" si="9"/>
        <v>69</v>
      </c>
      <c r="H53" s="263">
        <f t="shared" si="9"/>
        <v>25.6875</v>
      </c>
      <c r="I53" s="263">
        <f t="shared" si="9"/>
        <v>56.25</v>
      </c>
      <c r="J53" s="263">
        <f t="shared" si="9"/>
        <v>174.625</v>
      </c>
      <c r="K53" s="263">
        <f t="shared" si="9"/>
        <v>68.5625</v>
      </c>
      <c r="L53" s="263">
        <f t="shared" si="9"/>
        <v>41.291666666666664</v>
      </c>
      <c r="M53" s="263">
        <f t="shared" si="9"/>
        <v>38.625</v>
      </c>
      <c r="N53" s="263">
        <f t="shared" si="9"/>
        <v>70.562499999999986</v>
      </c>
      <c r="O53" s="263">
        <f t="shared" si="9"/>
        <v>82.4375</v>
      </c>
      <c r="P53" s="37">
        <f t="shared" si="10"/>
        <v>949.91666666666663</v>
      </c>
    </row>
    <row r="54" spans="1:18" s="2" customFormat="1">
      <c r="B54" s="4" t="s">
        <v>15</v>
      </c>
      <c r="C54" s="263">
        <f t="shared" si="9"/>
        <v>39.111111111111114</v>
      </c>
      <c r="D54" s="263">
        <f t="shared" si="9"/>
        <v>7.9666666666666677</v>
      </c>
      <c r="E54" s="263">
        <f t="shared" si="9"/>
        <v>50.833333333333329</v>
      </c>
      <c r="F54" s="263">
        <f t="shared" si="9"/>
        <v>11.844444444444445</v>
      </c>
      <c r="G54" s="263">
        <f t="shared" si="9"/>
        <v>10.755555555555556</v>
      </c>
      <c r="H54" s="263">
        <f t="shared" si="9"/>
        <v>55.638888888888886</v>
      </c>
      <c r="I54" s="263">
        <f t="shared" si="9"/>
        <v>39.444444444444443</v>
      </c>
      <c r="J54" s="263">
        <f t="shared" si="9"/>
        <v>15.755555555555558</v>
      </c>
      <c r="K54" s="263">
        <f t="shared" si="9"/>
        <v>90.933333333333337</v>
      </c>
      <c r="L54" s="263">
        <f t="shared" si="9"/>
        <v>27.355555555555554</v>
      </c>
      <c r="M54" s="263">
        <f t="shared" si="9"/>
        <v>53.44444444444445</v>
      </c>
      <c r="N54" s="263">
        <f t="shared" si="9"/>
        <v>63</v>
      </c>
      <c r="O54" s="263">
        <f t="shared" si="9"/>
        <v>44.533333333333324</v>
      </c>
      <c r="P54" s="37">
        <f t="shared" si="10"/>
        <v>510.61666666666662</v>
      </c>
    </row>
    <row r="55" spans="1:18" s="2" customFormat="1">
      <c r="B55" s="4" t="s">
        <v>40</v>
      </c>
      <c r="C55" s="263">
        <f t="shared" si="9"/>
        <v>31.970109872611459</v>
      </c>
      <c r="D55" s="263">
        <f t="shared" si="9"/>
        <v>11.557245222929936</v>
      </c>
      <c r="E55" s="263">
        <f t="shared" si="9"/>
        <v>41.250690658174101</v>
      </c>
      <c r="F55" s="263">
        <f t="shared" si="9"/>
        <v>2.8776220806794059</v>
      </c>
      <c r="G55" s="263">
        <f t="shared" si="9"/>
        <v>15.169260934182589</v>
      </c>
      <c r="H55" s="263">
        <f t="shared" si="9"/>
        <v>15.794957537154989</v>
      </c>
      <c r="I55" s="263">
        <f t="shared" si="9"/>
        <v>11.172797239915075</v>
      </c>
      <c r="J55" s="263">
        <f t="shared" si="9"/>
        <v>29.651914012738853</v>
      </c>
      <c r="K55" s="263">
        <f t="shared" si="9"/>
        <v>15.388566878980891</v>
      </c>
      <c r="L55" s="263">
        <f t="shared" si="9"/>
        <v>54.521131871153621</v>
      </c>
      <c r="M55" s="263">
        <f t="shared" si="9"/>
        <v>43.332127813163488</v>
      </c>
      <c r="N55" s="263">
        <f t="shared" si="9"/>
        <v>171.11943736730362</v>
      </c>
      <c r="O55" s="263">
        <f t="shared" si="9"/>
        <v>21.921040339702767</v>
      </c>
      <c r="P55" s="37">
        <f t="shared" si="10"/>
        <v>465.72690182869081</v>
      </c>
      <c r="R55" s="10"/>
    </row>
    <row r="56" spans="1:18">
      <c r="B56" s="14" t="s">
        <v>41</v>
      </c>
      <c r="C56" s="264">
        <f t="shared" si="9"/>
        <v>25.542152867097869</v>
      </c>
      <c r="D56" s="264">
        <f t="shared" si="9"/>
        <v>25.940955693838671</v>
      </c>
      <c r="E56" s="264">
        <f t="shared" si="9"/>
        <v>21.370729345576603</v>
      </c>
      <c r="F56" s="264">
        <f t="shared" si="9"/>
        <v>26.888124765971288</v>
      </c>
      <c r="G56" s="264">
        <f t="shared" si="9"/>
        <v>22.609093666450661</v>
      </c>
      <c r="H56" s="264">
        <f t="shared" si="9"/>
        <v>26.511123905852987</v>
      </c>
      <c r="I56" s="264">
        <f t="shared" si="9"/>
        <v>21.577111109120555</v>
      </c>
      <c r="J56" s="264">
        <f t="shared" si="9"/>
        <v>29.773386659472408</v>
      </c>
      <c r="K56" s="264">
        <f t="shared" si="9"/>
        <v>23.535530267586129</v>
      </c>
      <c r="L56" s="264">
        <f t="shared" si="9"/>
        <v>30.606695735307245</v>
      </c>
      <c r="M56" s="264">
        <f t="shared" si="9"/>
        <v>16.192086066924855</v>
      </c>
      <c r="N56" s="264">
        <f t="shared" si="9"/>
        <v>23.797931596461083</v>
      </c>
      <c r="O56" s="264">
        <f t="shared" si="9"/>
        <v>26.529449809506811</v>
      </c>
      <c r="P56" s="38">
        <f t="shared" si="10"/>
        <v>320.87437148916712</v>
      </c>
    </row>
    <row r="57" spans="1:18" s="41" customFormat="1">
      <c r="A57" s="2"/>
      <c r="B57" s="39" t="s">
        <v>65</v>
      </c>
      <c r="C57" s="40">
        <f t="shared" ref="C57:P57" si="11">SUM(C46:C56)</f>
        <v>750.7836915106692</v>
      </c>
      <c r="D57" s="40">
        <f>SUM(D46:D56)</f>
        <v>365.88990426529301</v>
      </c>
      <c r="E57" s="40">
        <f t="shared" si="11"/>
        <v>516.70105463228833</v>
      </c>
      <c r="F57" s="40">
        <f t="shared" si="11"/>
        <v>276.90088904554625</v>
      </c>
      <c r="G57" s="40">
        <f t="shared" si="11"/>
        <v>411.46536190100687</v>
      </c>
      <c r="H57" s="40">
        <f t="shared" si="11"/>
        <v>608.94818262229921</v>
      </c>
      <c r="I57" s="40">
        <f t="shared" si="11"/>
        <v>607.26623150936314</v>
      </c>
      <c r="J57" s="40">
        <f t="shared" si="11"/>
        <v>698.49386507605016</v>
      </c>
      <c r="K57" s="40">
        <f t="shared" si="11"/>
        <v>944.47100364922733</v>
      </c>
      <c r="L57" s="40">
        <f t="shared" si="11"/>
        <v>643.15452720400435</v>
      </c>
      <c r="M57" s="40">
        <f>SUM(M46:M56)</f>
        <v>646.8029073723884</v>
      </c>
      <c r="N57" s="40">
        <f t="shared" si="11"/>
        <v>867.99025563158341</v>
      </c>
      <c r="O57" s="40">
        <f>SUM(O46:O56)</f>
        <v>633.44595798148816</v>
      </c>
      <c r="P57" s="40">
        <f t="shared" si="11"/>
        <v>7972.313832401207</v>
      </c>
    </row>
    <row r="58" spans="1:18">
      <c r="B58" s="36"/>
      <c r="C58" s="42"/>
      <c r="D58" s="42"/>
      <c r="E58" s="42"/>
      <c r="F58" s="42"/>
      <c r="G58" s="42"/>
      <c r="H58" s="42"/>
      <c r="I58" s="42"/>
      <c r="J58" s="42"/>
      <c r="K58" s="42"/>
      <c r="L58" s="42"/>
      <c r="M58" s="42"/>
      <c r="N58" s="42"/>
      <c r="O58" s="42"/>
      <c r="P58" s="42"/>
    </row>
    <row r="59" spans="1:18" s="2" customFormat="1">
      <c r="B59" s="6" t="s">
        <v>87</v>
      </c>
      <c r="C59" s="7" t="s">
        <v>20</v>
      </c>
      <c r="D59" s="7" t="s">
        <v>21</v>
      </c>
      <c r="E59" s="7" t="s">
        <v>22</v>
      </c>
      <c r="F59" s="7" t="s">
        <v>23</v>
      </c>
      <c r="G59" s="7" t="s">
        <v>24</v>
      </c>
      <c r="H59" s="7" t="s">
        <v>25</v>
      </c>
      <c r="I59" s="7" t="s">
        <v>26</v>
      </c>
      <c r="J59" s="7" t="s">
        <v>27</v>
      </c>
      <c r="K59" s="7" t="s">
        <v>28</v>
      </c>
      <c r="L59" s="7" t="s">
        <v>29</v>
      </c>
      <c r="M59" s="7" t="s">
        <v>30</v>
      </c>
      <c r="N59" s="7" t="s">
        <v>31</v>
      </c>
      <c r="O59" s="7" t="s">
        <v>32</v>
      </c>
      <c r="P59" s="7" t="s">
        <v>81</v>
      </c>
    </row>
    <row r="60" spans="1:18">
      <c r="B60" s="11" t="s">
        <v>33</v>
      </c>
      <c r="C60" s="265">
        <f t="shared" ref="C60:C70" si="12">C46/$C$57</f>
        <v>2.183860112994675E-2</v>
      </c>
      <c r="D60" s="265">
        <f t="shared" ref="D60:D70" si="13">D46/$D$57</f>
        <v>2.365308834329902E-2</v>
      </c>
      <c r="E60" s="265">
        <f t="shared" ref="E60:E70" si="14">E46/$E$57</f>
        <v>2.8350730713025716E-2</v>
      </c>
      <c r="F60" s="265">
        <f t="shared" ref="F60:F70" si="15">F46/$F$57</f>
        <v>2.5502407625353472E-2</v>
      </c>
      <c r="G60" s="265">
        <f t="shared" ref="G60:G70" si="16">G46/$G$57</f>
        <v>2.827001304265199E-2</v>
      </c>
      <c r="H60" s="265">
        <f t="shared" ref="H60:H70" si="17">H46/$H$57</f>
        <v>3.1101733780922101E-2</v>
      </c>
      <c r="I60" s="265">
        <f t="shared" ref="I60:I70" si="18">I46/$I$57</f>
        <v>2.6628340197818765E-2</v>
      </c>
      <c r="J60" s="265">
        <f t="shared" ref="J60:J70" si="19">J46/$J$57</f>
        <v>1.9365320231662229E-2</v>
      </c>
      <c r="K60" s="265">
        <f t="shared" ref="K60:K70" si="20">K46/$K$57</f>
        <v>2.4785493929851684E-2</v>
      </c>
      <c r="L60" s="265">
        <f t="shared" ref="L60:L70" si="21">L46/$L$57</f>
        <v>2.0954605169175838E-2</v>
      </c>
      <c r="M60" s="265">
        <f t="shared" ref="M60:M70" si="22">M46/$M$57</f>
        <v>3.4902060335612453E-2</v>
      </c>
      <c r="N60" s="265">
        <f t="shared" ref="N60:N70" si="23">N46/$N$57</f>
        <v>2.4492984792413575E-2</v>
      </c>
      <c r="O60" s="265">
        <f t="shared" ref="O60:O70" si="24">O46/$O$57</f>
        <v>2.3641697474302434E-2</v>
      </c>
      <c r="P60" s="265">
        <f t="shared" ref="P60:P70" si="25">P46/$P$57</f>
        <v>2.5428740752204509E-2</v>
      </c>
    </row>
    <row r="61" spans="1:18">
      <c r="B61" s="11" t="s">
        <v>9</v>
      </c>
      <c r="C61" s="265">
        <f t="shared" si="12"/>
        <v>5.4612294680401345E-2</v>
      </c>
      <c r="D61" s="265">
        <f t="shared" si="13"/>
        <v>4.957057717619618E-2</v>
      </c>
      <c r="E61" s="265">
        <f t="shared" si="14"/>
        <v>7.1928741450132325E-2</v>
      </c>
      <c r="F61" s="265">
        <f t="shared" si="15"/>
        <v>5.5699468414113405E-2</v>
      </c>
      <c r="G61" s="265">
        <f t="shared" si="16"/>
        <v>6.3144606053301439E-2</v>
      </c>
      <c r="H61" s="265">
        <f t="shared" si="17"/>
        <v>7.3061896497201018E-2</v>
      </c>
      <c r="I61" s="265">
        <f t="shared" si="18"/>
        <v>6.8468796256698841E-2</v>
      </c>
      <c r="J61" s="265">
        <f t="shared" si="19"/>
        <v>5.0751333292863354E-2</v>
      </c>
      <c r="K61" s="265">
        <f t="shared" si="20"/>
        <v>7.1419381953400154E-2</v>
      </c>
      <c r="L61" s="265">
        <f t="shared" si="21"/>
        <v>5.282359982978263E-2</v>
      </c>
      <c r="M61" s="265">
        <f t="shared" si="22"/>
        <v>8.863174867311982E-2</v>
      </c>
      <c r="N61" s="265">
        <f t="shared" si="23"/>
        <v>5.7795184035970643E-2</v>
      </c>
      <c r="O61" s="265">
        <f t="shared" si="24"/>
        <v>5.5071546428382079E-2</v>
      </c>
      <c r="P61" s="265">
        <f t="shared" si="25"/>
        <v>6.3097659476211682E-2</v>
      </c>
    </row>
    <row r="62" spans="1:18">
      <c r="B62" s="11" t="s">
        <v>34</v>
      </c>
      <c r="C62" s="265">
        <f t="shared" si="12"/>
        <v>9.5681662636430811E-2</v>
      </c>
      <c r="D62" s="265">
        <f t="shared" si="13"/>
        <v>8.2459270236868207E-2</v>
      </c>
      <c r="E62" s="265">
        <f t="shared" si="14"/>
        <v>0.12468398747886186</v>
      </c>
      <c r="F62" s="265">
        <f t="shared" si="15"/>
        <v>9.2311583066406896E-2</v>
      </c>
      <c r="G62" s="265">
        <f t="shared" si="16"/>
        <v>0.10854876766457948</v>
      </c>
      <c r="H62" s="265">
        <f t="shared" si="17"/>
        <v>0.12679406342960356</v>
      </c>
      <c r="I62" s="265">
        <f t="shared" si="18"/>
        <v>0.12591903327398374</v>
      </c>
      <c r="J62" s="265">
        <f t="shared" si="19"/>
        <v>9.2160613581619602E-2</v>
      </c>
      <c r="K62" s="265">
        <f t="shared" si="20"/>
        <v>0.12025840843318075</v>
      </c>
      <c r="L62" s="265">
        <f t="shared" si="21"/>
        <v>9.4897743018014569E-2</v>
      </c>
      <c r="M62" s="265">
        <f t="shared" si="22"/>
        <v>0.14711333583809952</v>
      </c>
      <c r="N62" s="265">
        <f t="shared" si="23"/>
        <v>9.9629449458995989E-2</v>
      </c>
      <c r="O62" s="265">
        <f t="shared" si="24"/>
        <v>9.685829072006838E-2</v>
      </c>
      <c r="P62" s="265">
        <f t="shared" si="25"/>
        <v>0.10941710958324767</v>
      </c>
    </row>
    <row r="63" spans="1:18">
      <c r="B63" s="11" t="s">
        <v>35</v>
      </c>
      <c r="C63" s="265">
        <f t="shared" si="12"/>
        <v>3.9514266228897005E-2</v>
      </c>
      <c r="D63" s="265">
        <f t="shared" si="13"/>
        <v>6.4755362356634441E-2</v>
      </c>
      <c r="E63" s="265">
        <f t="shared" si="14"/>
        <v>8.3084792676785313E-2</v>
      </c>
      <c r="F63" s="265">
        <f t="shared" si="15"/>
        <v>0.1416150503109555</v>
      </c>
      <c r="G63" s="265">
        <f t="shared" si="16"/>
        <v>0.1319673659749368</v>
      </c>
      <c r="H63" s="265">
        <f t="shared" si="17"/>
        <v>9.4030989227067902E-2</v>
      </c>
      <c r="I63" s="265">
        <f t="shared" si="18"/>
        <v>0.12946545669860418</v>
      </c>
      <c r="J63" s="265">
        <f t="shared" si="19"/>
        <v>6.7459432868275382E-2</v>
      </c>
      <c r="K63" s="265">
        <f t="shared" si="20"/>
        <v>7.7800165082982445E-2</v>
      </c>
      <c r="L63" s="265">
        <f t="shared" si="21"/>
        <v>0.16876193108965218</v>
      </c>
      <c r="M63" s="265">
        <f t="shared" si="22"/>
        <v>4.9072135635478992E-2</v>
      </c>
      <c r="N63" s="265">
        <f t="shared" si="23"/>
        <v>4.8303153629483092E-2</v>
      </c>
      <c r="O63" s="265">
        <f t="shared" si="24"/>
        <v>0.11572678891228948</v>
      </c>
      <c r="P63" s="265">
        <f t="shared" si="25"/>
        <v>8.8029232343364766E-2</v>
      </c>
    </row>
    <row r="64" spans="1:18">
      <c r="B64" s="11" t="s">
        <v>36</v>
      </c>
      <c r="C64" s="265">
        <f t="shared" si="12"/>
        <v>0.40748754063160481</v>
      </c>
      <c r="D64" s="265">
        <f t="shared" si="13"/>
        <v>0.33836681077221975</v>
      </c>
      <c r="E64" s="265">
        <f t="shared" si="14"/>
        <v>0.3993508396201087</v>
      </c>
      <c r="F64" s="265">
        <f t="shared" si="15"/>
        <v>0.36303603194089085</v>
      </c>
      <c r="G64" s="265">
        <f t="shared" si="16"/>
        <v>0.36699322466013506</v>
      </c>
      <c r="H64" s="265">
        <f t="shared" si="17"/>
        <v>0.44767355873543457</v>
      </c>
      <c r="I64" s="265">
        <f t="shared" si="18"/>
        <v>0.41105529510437011</v>
      </c>
      <c r="J64" s="265">
        <f t="shared" si="19"/>
        <v>0.36928742383716662</v>
      </c>
      <c r="K64" s="265">
        <f t="shared" si="20"/>
        <v>0.41673063384609488</v>
      </c>
      <c r="L64" s="265">
        <f t="shared" si="21"/>
        <v>0.40417191981849659</v>
      </c>
      <c r="M64" s="265">
        <f t="shared" si="22"/>
        <v>0.41207297765986822</v>
      </c>
      <c r="N64" s="265">
        <f t="shared" si="23"/>
        <v>0.35700285572275575</v>
      </c>
      <c r="O64" s="265">
        <f t="shared" si="24"/>
        <v>0.38441321936277351</v>
      </c>
      <c r="P64" s="265">
        <f t="shared" si="25"/>
        <v>0.39401798098230179</v>
      </c>
    </row>
    <row r="65" spans="2:16" s="3" customFormat="1">
      <c r="B65" s="4" t="s">
        <v>37</v>
      </c>
      <c r="C65" s="265">
        <f t="shared" si="12"/>
        <v>1.1316175479125022E-2</v>
      </c>
      <c r="D65" s="265">
        <f t="shared" si="13"/>
        <v>1.8311519180759035E-3</v>
      </c>
      <c r="E65" s="265">
        <f t="shared" si="14"/>
        <v>1.0485753708894079E-2</v>
      </c>
      <c r="F65" s="265">
        <f t="shared" si="15"/>
        <v>8.9851643617899664E-3</v>
      </c>
      <c r="G65" s="265">
        <f t="shared" si="16"/>
        <v>6.4744210489361288E-3</v>
      </c>
      <c r="H65" s="265">
        <f t="shared" si="17"/>
        <v>0</v>
      </c>
      <c r="I65" s="265">
        <f t="shared" si="18"/>
        <v>1.9141522114787268E-2</v>
      </c>
      <c r="J65" s="265">
        <f t="shared" si="19"/>
        <v>2.6227860996324379E-2</v>
      </c>
      <c r="K65" s="265">
        <f t="shared" si="20"/>
        <v>0</v>
      </c>
      <c r="L65" s="265">
        <f t="shared" si="21"/>
        <v>9.0056118009145519E-3</v>
      </c>
      <c r="M65" s="265">
        <f t="shared" si="22"/>
        <v>1.0719391107098962E-3</v>
      </c>
      <c r="N65" s="265">
        <f t="shared" si="23"/>
        <v>5.9094365403918412E-3</v>
      </c>
      <c r="O65" s="265">
        <f t="shared" si="24"/>
        <v>1.6744390792965856E-3</v>
      </c>
      <c r="P65" s="265">
        <f t="shared" si="25"/>
        <v>7.8214850348599912E-3</v>
      </c>
    </row>
    <row r="66" spans="2:16" s="3" customFormat="1">
      <c r="B66" s="4" t="s">
        <v>38</v>
      </c>
      <c r="C66" s="265">
        <f t="shared" si="12"/>
        <v>1.858502454316437E-2</v>
      </c>
      <c r="D66" s="265">
        <f t="shared" si="13"/>
        <v>8.0745296725836205E-2</v>
      </c>
      <c r="E66" s="265">
        <f t="shared" si="14"/>
        <v>3.5922340286919248E-3</v>
      </c>
      <c r="F66" s="265">
        <f t="shared" si="15"/>
        <v>1.8875586440630584E-2</v>
      </c>
      <c r="G66" s="265">
        <f t="shared" si="16"/>
        <v>8.9544461954755589E-3</v>
      </c>
      <c r="H66" s="265">
        <f t="shared" si="17"/>
        <v>2.4311501153829566E-2</v>
      </c>
      <c r="I66" s="265">
        <f t="shared" si="18"/>
        <v>7.8091321008174714E-3</v>
      </c>
      <c r="J66" s="265">
        <f t="shared" si="19"/>
        <v>1.711301119592781E-2</v>
      </c>
      <c r="K66" s="265">
        <f t="shared" si="20"/>
        <v>7.8920133587775873E-2</v>
      </c>
      <c r="L66" s="265">
        <f t="shared" si="21"/>
        <v>1.0289561058595586E-2</v>
      </c>
      <c r="M66" s="265">
        <f t="shared" si="22"/>
        <v>3.2761997996640681E-2</v>
      </c>
      <c r="N66" s="265">
        <f t="shared" si="23"/>
        <v>2.842965863563867E-2</v>
      </c>
      <c r="O66" s="265">
        <f t="shared" si="24"/>
        <v>4.5682227280180836E-2</v>
      </c>
      <c r="P66" s="265">
        <f t="shared" si="25"/>
        <v>3.0320487818984755E-2</v>
      </c>
    </row>
    <row r="67" spans="2:16" s="3" customFormat="1">
      <c r="B67" s="11" t="s">
        <v>39</v>
      </c>
      <c r="C67" s="265">
        <f t="shared" si="12"/>
        <v>0.22226774753754569</v>
      </c>
      <c r="D67" s="265">
        <f t="shared" si="13"/>
        <v>0.23436011488807268</v>
      </c>
      <c r="E67" s="265">
        <f t="shared" si="14"/>
        <v>5.8947689501057984E-2</v>
      </c>
      <c r="F67" s="265">
        <f t="shared" si="15"/>
        <v>0.14370364358101248</v>
      </c>
      <c r="G67" s="265">
        <f t="shared" si="16"/>
        <v>0.1676933379792015</v>
      </c>
      <c r="H67" s="265">
        <f t="shared" si="17"/>
        <v>4.2183392172027712E-2</v>
      </c>
      <c r="I67" s="265">
        <f t="shared" si="18"/>
        <v>9.2628236317686158E-2</v>
      </c>
      <c r="J67" s="265">
        <f t="shared" si="19"/>
        <v>0.25000219576873062</v>
      </c>
      <c r="K67" s="265">
        <f t="shared" si="20"/>
        <v>7.2593546795073266E-2</v>
      </c>
      <c r="L67" s="265">
        <f t="shared" si="21"/>
        <v>6.4201781873750571E-2</v>
      </c>
      <c r="M67" s="265">
        <f t="shared" si="22"/>
        <v>5.9716800218033272E-2</v>
      </c>
      <c r="N67" s="265">
        <f t="shared" si="23"/>
        <v>8.1294115391486704E-2</v>
      </c>
      <c r="O67" s="265">
        <f t="shared" si="24"/>
        <v>0.13014133086063381</v>
      </c>
      <c r="P67" s="265">
        <f t="shared" si="25"/>
        <v>0.1191519409090495</v>
      </c>
    </row>
    <row r="68" spans="2:16" s="3" customFormat="1">
      <c r="B68" s="11" t="s">
        <v>15</v>
      </c>
      <c r="C68" s="265">
        <f t="shared" si="12"/>
        <v>5.2093714279294941E-2</v>
      </c>
      <c r="D68" s="265">
        <f t="shared" si="13"/>
        <v>2.1773398428862736E-2</v>
      </c>
      <c r="E68" s="265">
        <f t="shared" si="14"/>
        <v>9.8380548825295136E-2</v>
      </c>
      <c r="F68" s="265">
        <f t="shared" si="15"/>
        <v>4.2775032197517437E-2</v>
      </c>
      <c r="G68" s="265">
        <f t="shared" si="16"/>
        <v>2.6139637868577627E-2</v>
      </c>
      <c r="H68" s="265">
        <f t="shared" si="17"/>
        <v>9.1368839708647204E-2</v>
      </c>
      <c r="I68" s="265">
        <f t="shared" si="18"/>
        <v>6.4954121269686096E-2</v>
      </c>
      <c r="J68" s="265">
        <f t="shared" si="19"/>
        <v>2.2556469488590476E-2</v>
      </c>
      <c r="K68" s="265">
        <f t="shared" si="20"/>
        <v>9.627964541207408E-2</v>
      </c>
      <c r="L68" s="265">
        <f t="shared" si="21"/>
        <v>4.2533410554503576E-2</v>
      </c>
      <c r="M68" s="265">
        <f t="shared" si="22"/>
        <v>8.2628639783887833E-2</v>
      </c>
      <c r="N68" s="265">
        <f t="shared" si="23"/>
        <v>7.2581459977518706E-2</v>
      </c>
      <c r="O68" s="265">
        <f t="shared" si="24"/>
        <v>7.0303287553118723E-2</v>
      </c>
      <c r="P68" s="265">
        <f t="shared" si="25"/>
        <v>6.4048741356795322E-2</v>
      </c>
    </row>
    <row r="69" spans="2:16" s="3" customFormat="1">
      <c r="B69" s="4" t="s">
        <v>40</v>
      </c>
      <c r="C69" s="265">
        <f t="shared" si="12"/>
        <v>4.2582317962026668E-2</v>
      </c>
      <c r="D69" s="265">
        <f t="shared" si="13"/>
        <v>3.1586674265136901E-2</v>
      </c>
      <c r="E69" s="265">
        <f t="shared" si="14"/>
        <v>7.9834732846694623E-2</v>
      </c>
      <c r="F69" s="265">
        <f t="shared" si="15"/>
        <v>1.0392245725892481E-2</v>
      </c>
      <c r="G69" s="265">
        <f t="shared" si="16"/>
        <v>3.686643479319679E-2</v>
      </c>
      <c r="H69" s="265">
        <f t="shared" si="17"/>
        <v>2.5938097834757524E-2</v>
      </c>
      <c r="I69" s="265">
        <f t="shared" si="18"/>
        <v>1.8398515610105692E-2</v>
      </c>
      <c r="J69" s="265">
        <f t="shared" si="19"/>
        <v>4.2451216102678914E-2</v>
      </c>
      <c r="K69" s="265">
        <f t="shared" si="20"/>
        <v>1.6293318502656903E-2</v>
      </c>
      <c r="L69" s="265">
        <f t="shared" si="21"/>
        <v>8.4771434492071737E-2</v>
      </c>
      <c r="M69" s="265">
        <f t="shared" si="22"/>
        <v>6.6994330605591387E-2</v>
      </c>
      <c r="N69" s="265">
        <f t="shared" si="23"/>
        <v>0.19714442213730898</v>
      </c>
      <c r="O69" s="265">
        <f t="shared" si="24"/>
        <v>3.4606015025426033E-2</v>
      </c>
      <c r="P69" s="265">
        <f t="shared" si="25"/>
        <v>5.8418034164168998E-2</v>
      </c>
    </row>
    <row r="70" spans="2:16" s="3" customFormat="1">
      <c r="B70" s="14" t="s">
        <v>41</v>
      </c>
      <c r="C70" s="266">
        <f t="shared" si="12"/>
        <v>3.4020654891562592E-2</v>
      </c>
      <c r="D70" s="266">
        <f t="shared" si="13"/>
        <v>7.0898254888798071E-2</v>
      </c>
      <c r="E70" s="266">
        <f t="shared" si="14"/>
        <v>4.1359949150452456E-2</v>
      </c>
      <c r="F70" s="266">
        <f t="shared" si="15"/>
        <v>9.7103786335437065E-2</v>
      </c>
      <c r="G70" s="266">
        <f t="shared" si="16"/>
        <v>5.4947744719007749E-2</v>
      </c>
      <c r="H70" s="266">
        <f t="shared" si="17"/>
        <v>4.353592746050864E-2</v>
      </c>
      <c r="I70" s="266">
        <f t="shared" si="18"/>
        <v>3.5531551055441597E-2</v>
      </c>
      <c r="J70" s="266">
        <f t="shared" si="19"/>
        <v>4.2625122636160535E-2</v>
      </c>
      <c r="K70" s="266">
        <f t="shared" si="20"/>
        <v>2.4919272456909784E-2</v>
      </c>
      <c r="L70" s="266">
        <f t="shared" si="21"/>
        <v>4.7588401295042125E-2</v>
      </c>
      <c r="M70" s="266">
        <f t="shared" si="22"/>
        <v>2.5034034142957972E-2</v>
      </c>
      <c r="N70" s="266">
        <f t="shared" si="23"/>
        <v>2.7417279678035998E-2</v>
      </c>
      <c r="O70" s="266">
        <f t="shared" si="24"/>
        <v>4.1881157303528184E-2</v>
      </c>
      <c r="P70" s="266">
        <f t="shared" si="25"/>
        <v>4.0248587578811099E-2</v>
      </c>
    </row>
    <row r="71" spans="2:16" s="3" customFormat="1">
      <c r="B71" s="39" t="s">
        <v>65</v>
      </c>
      <c r="C71" s="267">
        <f t="shared" ref="C71:P71" si="26">SUM(C60:C70)</f>
        <v>1</v>
      </c>
      <c r="D71" s="267">
        <f t="shared" si="26"/>
        <v>1.0000000000000002</v>
      </c>
      <c r="E71" s="267">
        <f t="shared" si="26"/>
        <v>1</v>
      </c>
      <c r="F71" s="267">
        <f t="shared" si="26"/>
        <v>1.0000000000000002</v>
      </c>
      <c r="G71" s="267">
        <f t="shared" si="26"/>
        <v>1</v>
      </c>
      <c r="H71" s="267">
        <f t="shared" si="26"/>
        <v>0.99999999999999967</v>
      </c>
      <c r="I71" s="267">
        <f t="shared" si="26"/>
        <v>0.99999999999999989</v>
      </c>
      <c r="J71" s="267">
        <f t="shared" si="26"/>
        <v>0.99999999999999989</v>
      </c>
      <c r="K71" s="267">
        <f t="shared" si="26"/>
        <v>0.99999999999999989</v>
      </c>
      <c r="L71" s="267">
        <f t="shared" si="26"/>
        <v>0.99999999999999989</v>
      </c>
      <c r="M71" s="267">
        <f t="shared" si="26"/>
        <v>1</v>
      </c>
      <c r="N71" s="267">
        <f t="shared" si="26"/>
        <v>0.99999999999999989</v>
      </c>
      <c r="O71" s="267">
        <f t="shared" si="26"/>
        <v>1</v>
      </c>
      <c r="P71" s="267">
        <f t="shared" si="26"/>
        <v>1</v>
      </c>
    </row>
    <row r="72" spans="2:16" s="3" customFormat="1">
      <c r="B72" s="11"/>
      <c r="C72" s="12"/>
      <c r="D72" s="12"/>
      <c r="E72" s="12"/>
      <c r="F72" s="12"/>
      <c r="G72" s="12"/>
      <c r="H72" s="12"/>
      <c r="I72" s="12"/>
      <c r="J72" s="12"/>
      <c r="K72" s="12"/>
      <c r="L72" s="12"/>
      <c r="M72" s="12"/>
      <c r="N72" s="12"/>
      <c r="O72" s="12"/>
      <c r="P72" s="12"/>
    </row>
    <row r="73" spans="2:16" s="3" customFormat="1">
      <c r="B73" s="11"/>
      <c r="C73" s="43"/>
      <c r="D73" s="43"/>
      <c r="E73" s="43"/>
      <c r="F73" s="43"/>
      <c r="G73" s="43"/>
      <c r="H73" s="43"/>
      <c r="I73" s="43"/>
      <c r="J73" s="43"/>
      <c r="K73" s="43"/>
      <c r="L73" s="43"/>
      <c r="M73" s="43"/>
      <c r="N73" s="43"/>
      <c r="O73" s="43"/>
      <c r="P73" s="12"/>
    </row>
    <row r="74" spans="2:16" s="3" customFormat="1">
      <c r="B74" s="57" t="s">
        <v>159</v>
      </c>
      <c r="C74" s="21" t="s">
        <v>20</v>
      </c>
      <c r="D74" s="21" t="s">
        <v>21</v>
      </c>
      <c r="E74" s="21" t="s">
        <v>22</v>
      </c>
      <c r="F74" s="21" t="s">
        <v>23</v>
      </c>
      <c r="G74" s="21" t="s">
        <v>24</v>
      </c>
      <c r="H74" s="21" t="s">
        <v>25</v>
      </c>
      <c r="I74" s="21" t="s">
        <v>26</v>
      </c>
      <c r="J74" s="21" t="s">
        <v>27</v>
      </c>
      <c r="K74" s="21" t="s">
        <v>28</v>
      </c>
      <c r="L74" s="21" t="s">
        <v>29</v>
      </c>
      <c r="M74" s="21" t="s">
        <v>30</v>
      </c>
      <c r="N74" s="21" t="s">
        <v>31</v>
      </c>
      <c r="O74" s="21" t="s">
        <v>32</v>
      </c>
      <c r="P74" s="21" t="s">
        <v>81</v>
      </c>
    </row>
    <row r="75" spans="2:16" s="3" customFormat="1">
      <c r="B75" s="4" t="s">
        <v>33</v>
      </c>
      <c r="C75" s="385">
        <f>C46/'2020-21 CC'!C46-1</f>
        <v>-1.1543327008222914E-2</v>
      </c>
      <c r="D75" s="385">
        <f>D46/'2020-21 CC'!D46-1</f>
        <v>2.7881619937694557E-2</v>
      </c>
      <c r="E75" s="385">
        <f>E46/'2020-21 CC'!E46-1</f>
        <v>4.583226048079414E-2</v>
      </c>
      <c r="F75" s="385">
        <f>F46/'2020-21 CC'!F46-1</f>
        <v>-6.5498154981549206E-3</v>
      </c>
      <c r="G75" s="385">
        <f>G46/'2020-21 CC'!G46-1</f>
        <v>-3.8354159325617254E-2</v>
      </c>
      <c r="H75" s="385">
        <f>H46/'2020-21 CC'!H46-1</f>
        <v>5.2780258433724248E-2</v>
      </c>
      <c r="I75" s="385">
        <f>I46/'2020-21 CC'!I46-1</f>
        <v>-7.5538894095594888E-2</v>
      </c>
      <c r="J75" s="385">
        <f>J46/'2020-21 CC'!J46-1</f>
        <v>-2.1511752010056284E-2</v>
      </c>
      <c r="K75" s="385">
        <f>K46/'2020-21 CC'!K46-1</f>
        <v>-6.166395233919264E-3</v>
      </c>
      <c r="L75" s="385">
        <f>L46/'2020-21 CC'!L46-1</f>
        <v>1.0994146293472618E-2</v>
      </c>
      <c r="M75" s="385">
        <f>M46/'2020-21 CC'!M46-1</f>
        <v>-2.3638684061259352E-2</v>
      </c>
      <c r="N75" s="385">
        <f>N46/'2020-21 CC'!N46-1</f>
        <v>-8.1681350954477816E-3</v>
      </c>
      <c r="O75" s="385">
        <f>O46/'2020-21 CC'!O46-1</f>
        <v>-1.6980522974281542E-2</v>
      </c>
      <c r="P75" s="385">
        <f>P46/'2020-21 CC'!P46-1</f>
        <v>-7.2157069273354191E-3</v>
      </c>
    </row>
    <row r="76" spans="2:16" s="3" customFormat="1">
      <c r="B76" s="4" t="s">
        <v>9</v>
      </c>
      <c r="C76" s="385">
        <f>C47/'2020-21 CC'!C47-1</f>
        <v>-3.510494660611263E-3</v>
      </c>
      <c r="D76" s="385">
        <f>D47/'2020-21 CC'!D47-1</f>
        <v>2.2260176487332695E-2</v>
      </c>
      <c r="E76" s="385">
        <f>E47/'2020-21 CC'!E47-1</f>
        <v>3.9907297495901606E-2</v>
      </c>
      <c r="F76" s="385">
        <f>F47/'2020-21 CC'!F47-1</f>
        <v>6.9857062780269041E-2</v>
      </c>
      <c r="G76" s="385">
        <f>G47/'2020-21 CC'!G47-1</f>
        <v>3.1107191533712886E-2</v>
      </c>
      <c r="H76" s="385">
        <f>H47/'2020-21 CC'!H47-1</f>
        <v>5.0164512898765112E-2</v>
      </c>
      <c r="I76" s="385">
        <f>I47/'2020-21 CC'!I47-1</f>
        <v>-4.7505553498704112E-2</v>
      </c>
      <c r="J76" s="385">
        <f>J47/'2020-21 CC'!J47-1</f>
        <v>-2.9425592521917343E-2</v>
      </c>
      <c r="K76" s="385">
        <f>K47/'2020-21 CC'!K47-1</f>
        <v>1.4107820804859283E-2</v>
      </c>
      <c r="L76" s="385">
        <f>L47/'2020-21 CC'!L47-1</f>
        <v>1.0119047619043808E-3</v>
      </c>
      <c r="M76" s="385">
        <f>M47/'2020-21 CC'!M47-1</f>
        <v>2.1542590761407521E-3</v>
      </c>
      <c r="N76" s="385">
        <f>N47/'2020-21 CC'!N47-1</f>
        <v>3.2150799093875415E-2</v>
      </c>
      <c r="O76" s="385">
        <f>O47/'2020-21 CC'!O47-1</f>
        <v>1.0770311402481969E-2</v>
      </c>
      <c r="P76" s="385">
        <f>P47/'2020-21 CC'!P47-1</f>
        <v>1.1003199454306056E-2</v>
      </c>
    </row>
    <row r="77" spans="2:16" s="3" customFormat="1">
      <c r="B77" s="11" t="s">
        <v>34</v>
      </c>
      <c r="C77" s="385">
        <f>C48/'2020-21 CC'!C48-1</f>
        <v>-1.6117826872307783E-2</v>
      </c>
      <c r="D77" s="385">
        <f>D48/'2020-21 CC'!D48-1</f>
        <v>-5.2846344237070797E-3</v>
      </c>
      <c r="E77" s="385">
        <f>E48/'2020-21 CC'!E48-1</f>
        <v>9.6257423007871656E-2</v>
      </c>
      <c r="F77" s="385">
        <f>F48/'2020-21 CC'!F48-1</f>
        <v>8.7065320562602633E-2</v>
      </c>
      <c r="G77" s="385">
        <f>G48/'2020-21 CC'!G48-1</f>
        <v>3.8153178645538688E-2</v>
      </c>
      <c r="H77" s="385">
        <f>H48/'2020-21 CC'!H48-1</f>
        <v>5.3981443013433106E-2</v>
      </c>
      <c r="I77" s="385">
        <f>I48/'2020-21 CC'!I48-1</f>
        <v>-2.3501062341296342E-2</v>
      </c>
      <c r="J77" s="385">
        <f>J48/'2020-21 CC'!J48-1</f>
        <v>-2.7256561196958629E-2</v>
      </c>
      <c r="K77" s="385">
        <f>K48/'2020-21 CC'!K48-1</f>
        <v>4.2691899342484962E-2</v>
      </c>
      <c r="L77" s="385">
        <f>L48/'2020-21 CC'!L48-1</f>
        <v>4.4410311206088959E-3</v>
      </c>
      <c r="M77" s="385">
        <f>M48/'2020-21 CC'!M48-1</f>
        <v>1.8194055450617697E-2</v>
      </c>
      <c r="N77" s="385">
        <f>N48/'2020-21 CC'!N48-1</f>
        <v>1.638288739447713E-2</v>
      </c>
      <c r="O77" s="385">
        <f>O48/'2020-21 CC'!O48-1</f>
        <v>3.5511266351619719E-2</v>
      </c>
      <c r="P77" s="385">
        <f>P48/'2020-21 CC'!P48-1</f>
        <v>2.1592734461880481E-2</v>
      </c>
    </row>
    <row r="78" spans="2:16" s="3" customFormat="1">
      <c r="B78" s="11" t="s">
        <v>35</v>
      </c>
      <c r="C78" s="385">
        <f>C49/'2020-21 CC'!C49-1</f>
        <v>1.5755120414133739E-3</v>
      </c>
      <c r="D78" s="385">
        <f>D49/'2020-21 CC'!D49-1</f>
        <v>4.6833578792341513E-2</v>
      </c>
      <c r="E78" s="385">
        <f>E49/'2020-21 CC'!E49-1</f>
        <v>3.9215686274509887E-2</v>
      </c>
      <c r="F78" s="385">
        <f>F49/'2020-21 CC'!F49-1</f>
        <v>-6.3673989175421775E-2</v>
      </c>
      <c r="G78" s="385">
        <f>G49/'2020-21 CC'!G49-1</f>
        <v>5.1832654572381287E-3</v>
      </c>
      <c r="H78" s="385">
        <f>H49/'2020-21 CC'!H49-1</f>
        <v>0.18428128231644259</v>
      </c>
      <c r="I78" s="385">
        <f>I49/'2020-21 CC'!I49-1</f>
        <v>-2.7904616945714222E-3</v>
      </c>
      <c r="J78" s="385">
        <f>J49/'2020-21 CC'!J49-1</f>
        <v>7.5471698113207752E-2</v>
      </c>
      <c r="K78" s="385">
        <f>K49/'2020-21 CC'!K49-1</f>
        <v>1.4170040485830038E-2</v>
      </c>
      <c r="L78" s="385">
        <f>L49/'2020-21 CC'!L49-1</f>
        <v>4.0053660406285996E-2</v>
      </c>
      <c r="M78" s="385">
        <f>M49/'2020-21 CC'!M49-1</f>
        <v>0.15628415300546439</v>
      </c>
      <c r="N78" s="385">
        <f>N49/'2020-21 CC'!N49-1</f>
        <v>9.3082972235598582E-3</v>
      </c>
      <c r="O78" s="385">
        <f>O49/'2020-21 CC'!O49-1</f>
        <v>4.1287878787878762E-2</v>
      </c>
      <c r="P78" s="385">
        <f>P49/'2020-21 CC'!P49-1</f>
        <v>3.7132822005802923E-2</v>
      </c>
    </row>
    <row r="79" spans="2:16" s="3" customFormat="1">
      <c r="B79" s="11" t="s">
        <v>36</v>
      </c>
      <c r="C79" s="385">
        <f>C50/'2020-21 CC'!C50-1</f>
        <v>1.6564213324472776E-2</v>
      </c>
      <c r="D79" s="385">
        <f>D50/'2020-21 CC'!D50-1</f>
        <v>4.5076604904402018E-2</v>
      </c>
      <c r="E79" s="385">
        <f>E50/'2020-21 CC'!E50-1</f>
        <v>8.2749573658664533E-2</v>
      </c>
      <c r="F79" s="385">
        <f>F50/'2020-21 CC'!F50-1</f>
        <v>6.3925490818648623E-2</v>
      </c>
      <c r="G79" s="385">
        <f>G50/'2020-21 CC'!G50-1</f>
        <v>0.10053931929159665</v>
      </c>
      <c r="H79" s="385">
        <f>H50/'2020-21 CC'!H50-1</f>
        <v>0.10493677042801552</v>
      </c>
      <c r="I79" s="385">
        <f>I50/'2020-21 CC'!I50-1</f>
        <v>4.4806730427139341E-2</v>
      </c>
      <c r="J79" s="385">
        <f>J50/'2020-21 CC'!J50-1</f>
        <v>3.1367453018792624E-2</v>
      </c>
      <c r="K79" s="385">
        <f>K50/'2020-21 CC'!K50-1</f>
        <v>3.8591954402121376E-2</v>
      </c>
      <c r="L79" s="385">
        <f>L50/'2020-21 CC'!L50-1</f>
        <v>2.6395798783858337E-2</v>
      </c>
      <c r="M79" s="385">
        <f>M50/'2020-21 CC'!M50-1</f>
        <v>8.4489589005087851E-4</v>
      </c>
      <c r="N79" s="385">
        <f>N50/'2020-21 CC'!N50-1</f>
        <v>3.8872871127799469E-2</v>
      </c>
      <c r="O79" s="385">
        <f>O50/'2020-21 CC'!O50-1</f>
        <v>4.7445961931390501E-2</v>
      </c>
      <c r="P79" s="385">
        <f>P50/'2020-21 CC'!P50-1</f>
        <v>4.474333198634417E-2</v>
      </c>
    </row>
    <row r="80" spans="2:16" s="3" customFormat="1">
      <c r="B80" s="4" t="s">
        <v>37</v>
      </c>
      <c r="C80" s="385">
        <f>C51/'2020-21 CC'!C51-1</f>
        <v>0.1581243184296619</v>
      </c>
      <c r="D80" s="385">
        <f>D51/'2020-21 CC'!D51-1</f>
        <v>0.10318331503841938</v>
      </c>
      <c r="E80" s="385">
        <f>E51/'2020-21 CC'!E51-1</f>
        <v>-0.24659312134977296</v>
      </c>
      <c r="F80" s="385">
        <f>F51/'2020-21 CC'!F51-1</f>
        <v>-0.20460358056265981</v>
      </c>
      <c r="G80" s="385">
        <f>G51/'2020-21 CC'!G51-1</f>
        <v>1.2399103139013459</v>
      </c>
      <c r="H80" s="385" t="e">
        <f>H51/'2020-21 CC'!H51-1</f>
        <v>#DIV/0!</v>
      </c>
      <c r="I80" s="385">
        <f>I51/'2020-21 CC'!I51-1</f>
        <v>2.9036827195467296E-2</v>
      </c>
      <c r="J80" s="385">
        <f>J51/'2020-21 CC'!J51-1</f>
        <v>0.25997248968363129</v>
      </c>
      <c r="K80" s="385" t="e">
        <f>K51/'2020-21 CC'!K51-1</f>
        <v>#DIV/0!</v>
      </c>
      <c r="L80" s="385">
        <f>L51/'2020-21 CC'!L51-1</f>
        <v>5.847953216374302E-2</v>
      </c>
      <c r="M80" s="385">
        <f>M51/'2020-21 CC'!M51-1</f>
        <v>8.4462982273201037E-2</v>
      </c>
      <c r="N80" s="385">
        <f>N51/'2020-21 CC'!N51-1</f>
        <v>0.15386922615476939</v>
      </c>
      <c r="O80" s="385">
        <f>O51/'2020-21 CC'!O51-1</f>
        <v>0.39683933274802485</v>
      </c>
      <c r="P80" s="385">
        <f>P51/'2020-21 CC'!P51-1</f>
        <v>0.10160648246295922</v>
      </c>
    </row>
    <row r="81" spans="2:16" s="3" customFormat="1">
      <c r="B81" s="4" t="s">
        <v>38</v>
      </c>
      <c r="C81" s="385">
        <f>C52/'2020-21 CC'!C52-1</f>
        <v>-0.11501057082452426</v>
      </c>
      <c r="D81" s="385">
        <f>D52/'2020-21 CC'!D52-1</f>
        <v>0.12798812175204155</v>
      </c>
      <c r="E81" s="385">
        <f>E52/'2020-21 CC'!E52-1</f>
        <v>6.9804674991994942E-2</v>
      </c>
      <c r="F81" s="385">
        <f>F52/'2020-21 CC'!F52-1</f>
        <v>0.24510322922181027</v>
      </c>
      <c r="G81" s="385">
        <f>G52/'2020-21 CC'!G52-1</f>
        <v>-5.5808656036446358E-2</v>
      </c>
      <c r="H81" s="385">
        <f>H52/'2020-21 CC'!H52-1</f>
        <v>-2.2307014969181083E-2</v>
      </c>
      <c r="I81" s="385">
        <f>I52/'2020-21 CC'!I52-1</f>
        <v>-9.3842887473460923E-2</v>
      </c>
      <c r="J81" s="385">
        <f>J52/'2020-21 CC'!J52-1</f>
        <v>-0.1543450064850842</v>
      </c>
      <c r="K81" s="385">
        <f>K52/'2020-21 CC'!K52-1</f>
        <v>6.8012481691396287E-2</v>
      </c>
      <c r="L81" s="385">
        <f>L52/'2020-21 CC'!L52-1</f>
        <v>9.2443140132061563E-2</v>
      </c>
      <c r="M81" s="385">
        <f>M52/'2020-21 CC'!M52-1</f>
        <v>-0.28198708657267113</v>
      </c>
      <c r="N81" s="385">
        <f>N52/'2020-21 CC'!N52-1</f>
        <v>1.8854940820258737E-2</v>
      </c>
      <c r="O81" s="385">
        <f>O52/'2020-21 CC'!O52-1</f>
        <v>-8.5759921366261205E-2</v>
      </c>
      <c r="P81" s="385">
        <f>P52/'2020-21 CC'!P52-1</f>
        <v>-2.348243922911708E-2</v>
      </c>
    </row>
    <row r="82" spans="2:16" s="3" customFormat="1">
      <c r="B82" s="4" t="s">
        <v>39</v>
      </c>
      <c r="C82" s="385">
        <f>C53/'2020-21 CC'!C53-1</f>
        <v>3.2482598607888713E-2</v>
      </c>
      <c r="D82" s="385">
        <f>D53/'2020-21 CC'!D53-1</f>
        <v>0.1064516129032258</v>
      </c>
      <c r="E82" s="385">
        <f>E53/'2020-21 CC'!E53-1</f>
        <v>-1.7473118279569877E-2</v>
      </c>
      <c r="F82" s="385">
        <f>F53/'2020-21 CC'!F53-1</f>
        <v>4.3715846994535568E-2</v>
      </c>
      <c r="G82" s="385">
        <f>G53/'2020-21 CC'!G53-1</f>
        <v>1.6574585635359185E-2</v>
      </c>
      <c r="H82" s="385">
        <f>H53/'2020-21 CC'!H53-1</f>
        <v>0.17765042979942702</v>
      </c>
      <c r="I82" s="385">
        <f>I53/'2020-21 CC'!I53-1</f>
        <v>-4.4585987261146487E-2</v>
      </c>
      <c r="J82" s="385">
        <f>J53/'2020-21 CC'!J53-1</f>
        <v>2.9476787030213947E-2</v>
      </c>
      <c r="K82" s="385">
        <f>K53/'2020-21 CC'!K53-1</f>
        <v>1.6682113067655324E-2</v>
      </c>
      <c r="L82" s="385">
        <f>L53/'2020-21 CC'!L53-1</f>
        <v>5.090137857900312E-2</v>
      </c>
      <c r="M82" s="385">
        <f>M53/'2020-21 CC'!M53-1</f>
        <v>6.0640732265446307E-2</v>
      </c>
      <c r="N82" s="385">
        <f>N53/'2020-21 CC'!N53-1</f>
        <v>4.055299539170476E-2</v>
      </c>
      <c r="O82" s="385">
        <f>O53/'2020-21 CC'!O53-1</f>
        <v>3.5321821036106815E-2</v>
      </c>
      <c r="P82" s="385">
        <f>P53/'2020-21 CC'!P53-1</f>
        <v>3.5872503805348011E-2</v>
      </c>
    </row>
    <row r="83" spans="2:16" s="3" customFormat="1">
      <c r="B83" s="4" t="s">
        <v>15</v>
      </c>
      <c r="C83" s="385">
        <f>C54/'2020-21 CC'!C54-1</f>
        <v>4.0804257835600488E-2</v>
      </c>
      <c r="D83" s="385">
        <f>D54/'2020-21 CC'!D54-1</f>
        <v>-4.3999999999999928E-2</v>
      </c>
      <c r="E83" s="385">
        <f>E54/'2020-21 CC'!E54-1</f>
        <v>0.11639824304538804</v>
      </c>
      <c r="F83" s="385">
        <f>F54/'2020-21 CC'!F54-1</f>
        <v>3.696498054474695E-2</v>
      </c>
      <c r="G83" s="385">
        <f>G54/'2020-21 CC'!G54-1</f>
        <v>4.7619047619047672E-2</v>
      </c>
      <c r="H83" s="385">
        <f>H54/'2020-21 CC'!H54-1</f>
        <v>0.10115448048378228</v>
      </c>
      <c r="I83" s="385">
        <f>I54/'2020-21 CC'!I54-1</f>
        <v>-0.20045045045045051</v>
      </c>
      <c r="J83" s="385">
        <f>J54/'2020-21 CC'!J54-1</f>
        <v>7.4242424242424443E-2</v>
      </c>
      <c r="K83" s="385">
        <f>K54/'2020-21 CC'!K54-1</f>
        <v>-6.5549890750182804E-3</v>
      </c>
      <c r="L83" s="385">
        <f>L54/'2020-21 CC'!L54-1</f>
        <v>2.8404344193817765E-2</v>
      </c>
      <c r="M83" s="385">
        <f>M54/'2020-21 CC'!M54-1</f>
        <v>-2.9752899646999453E-2</v>
      </c>
      <c r="N83" s="385">
        <f>N54/'2020-21 CC'!N54-1</f>
        <v>3.1096563011456801E-2</v>
      </c>
      <c r="O83" s="385">
        <f>O54/'2020-21 CC'!O54-1</f>
        <v>5.5292259083728146E-2</v>
      </c>
      <c r="P83" s="385">
        <f>P54/'2020-21 CC'!P54-1</f>
        <v>1.2771068406205899E-2</v>
      </c>
    </row>
    <row r="84" spans="2:16" s="3" customFormat="1">
      <c r="B84" s="4" t="s">
        <v>40</v>
      </c>
      <c r="C84" s="385">
        <f>C55/'2020-21 CC'!C55-1</f>
        <v>0.1412421873379095</v>
      </c>
      <c r="D84" s="385">
        <f>D55/'2020-21 CC'!D55-1</f>
        <v>-1.2315522321033723E-2</v>
      </c>
      <c r="E84" s="385">
        <f>E55/'2020-21 CC'!E55-1</f>
        <v>9.6451234125037422E-2</v>
      </c>
      <c r="F84" s="385">
        <f>F55/'2020-21 CC'!F55-1</f>
        <v>-2.9188244479303127E-2</v>
      </c>
      <c r="G84" s="385">
        <f>G55/'2020-21 CC'!G55-1</f>
        <v>9.7844787300229719E-3</v>
      </c>
      <c r="H84" s="385">
        <f>H55/'2020-21 CC'!H55-1</f>
        <v>0.46095951611794628</v>
      </c>
      <c r="I84" s="385">
        <f>I55/'2020-21 CC'!I55-1</f>
        <v>0.41218636213418747</v>
      </c>
      <c r="J84" s="385">
        <f>J55/'2020-21 CC'!J55-1</f>
        <v>0.30284928197209937</v>
      </c>
      <c r="K84" s="385">
        <f>K55/'2020-21 CC'!K55-1</f>
        <v>-4.6691877721125041E-2</v>
      </c>
      <c r="L84" s="385">
        <f>L55/'2020-21 CC'!L55-1</f>
        <v>1.9881570430998474E-2</v>
      </c>
      <c r="M84" s="385">
        <f>M55/'2020-21 CC'!M55-1</f>
        <v>0.13294665988970666</v>
      </c>
      <c r="N84" s="385">
        <f>N55/'2020-21 CC'!N55-1</f>
        <v>0.21751034371442279</v>
      </c>
      <c r="O84" s="385">
        <f>O55/'2020-21 CC'!O55-1</f>
        <v>-0.16321769586030288</v>
      </c>
      <c r="P84" s="385">
        <f>P55/'2020-21 CC'!P55-1</f>
        <v>0.13205680511404916</v>
      </c>
    </row>
    <row r="85" spans="2:16" s="3" customFormat="1">
      <c r="B85" s="14" t="s">
        <v>41</v>
      </c>
      <c r="C85" s="390">
        <f>C56/'2020-21 CC'!C56-1</f>
        <v>5.7638460763104638E-2</v>
      </c>
      <c r="D85" s="390">
        <f>D56/'2020-21 CC'!D56-1</f>
        <v>5.8379166771045599E-2</v>
      </c>
      <c r="E85" s="390">
        <f>E56/'2020-21 CC'!E56-1</f>
        <v>1.1933564376915617E-2</v>
      </c>
      <c r="F85" s="390">
        <f>F56/'2020-21 CC'!F56-1</f>
        <v>1.0993037351241242E-3</v>
      </c>
      <c r="G85" s="390">
        <f>G56/'2020-21 CC'!G56-1</f>
        <v>0.10771060982848168</v>
      </c>
      <c r="H85" s="390">
        <f>H56/'2020-21 CC'!H56-1</f>
        <v>8.6787840852781573E-2</v>
      </c>
      <c r="I85" s="390">
        <f>I56/'2020-21 CC'!I56-1</f>
        <v>8.1774095811159686E-2</v>
      </c>
      <c r="J85" s="390">
        <f>J56/'2020-21 CC'!J56-1</f>
        <v>7.2726807555962392E-2</v>
      </c>
      <c r="K85" s="390">
        <f>K56/'2020-21 CC'!K56-1</f>
        <v>3.0107743152747224E-2</v>
      </c>
      <c r="L85" s="390">
        <f>L56/'2020-21 CC'!L56-1</f>
        <v>4.0006764720172505E-2</v>
      </c>
      <c r="M85" s="390">
        <f>M56/'2020-21 CC'!M56-1</f>
        <v>-1.6867431771817598E-2</v>
      </c>
      <c r="N85" s="390">
        <f>N56/'2020-21 CC'!N56-1</f>
        <v>3.5836952242307207E-2</v>
      </c>
      <c r="O85" s="390">
        <f>O56/'2020-21 CC'!O56-1</f>
        <v>5.9449563689902618E-2</v>
      </c>
      <c r="P85" s="390">
        <f>P56/'2020-21 CC'!P56-1</f>
        <v>4.8933451240756654E-2</v>
      </c>
    </row>
    <row r="86" spans="2:16" s="3" customFormat="1">
      <c r="B86" s="39" t="s">
        <v>65</v>
      </c>
      <c r="C86" s="391">
        <f>C57/'2020-21 CC'!C57-1</f>
        <v>2.0383087473043071E-2</v>
      </c>
      <c r="D86" s="391">
        <f>D57/'2020-21 CC'!D57-1</f>
        <v>5.6155924185318451E-2</v>
      </c>
      <c r="E86" s="391">
        <f>E57/'2020-21 CC'!E57-1</f>
        <v>6.6244151999549805E-2</v>
      </c>
      <c r="F86" s="391">
        <f>F57/'2020-21 CC'!F57-1</f>
        <v>3.2830701286440833E-2</v>
      </c>
      <c r="G86" s="391">
        <f>G57/'2020-21 CC'!G57-1</f>
        <v>5.4464024754792728E-2</v>
      </c>
      <c r="H86" s="391">
        <f>H57/'2020-21 CC'!H57-1</f>
        <v>0.10442770013275449</v>
      </c>
      <c r="I86" s="391">
        <f>I57/'2020-21 CC'!I57-1</f>
        <v>-4.1573758687926121E-3</v>
      </c>
      <c r="J86" s="391">
        <f>J57/'2020-21 CC'!J57-1</f>
        <v>3.6464508393422967E-2</v>
      </c>
      <c r="K86" s="391">
        <f>K57/'2020-21 CC'!K57-1</f>
        <v>2.8645115636770413E-2</v>
      </c>
      <c r="L86" s="391">
        <f>L57/'2020-21 CC'!L57-1</f>
        <v>2.7464112291722742E-2</v>
      </c>
      <c r="M86" s="391">
        <f>M57/'2020-21 CC'!M57-1</f>
        <v>4.5041439589363907E-3</v>
      </c>
      <c r="N86" s="391">
        <f>N57/'2020-21 CC'!N57-1</f>
        <v>6.3658358213878996E-2</v>
      </c>
      <c r="O86" s="391">
        <f>O57/'2020-21 CC'!O57-1</f>
        <v>2.6078306151736008E-2</v>
      </c>
      <c r="P86" s="391">
        <f>P57/'2020-21 CC'!P57-1</f>
        <v>3.7838971717966796E-2</v>
      </c>
    </row>
    <row r="87" spans="2:16" s="3" customFormat="1">
      <c r="B87" s="4"/>
    </row>
    <row r="88" spans="2:16" s="3" customFormat="1">
      <c r="B88" s="4"/>
    </row>
    <row r="89" spans="2:16" s="3" customFormat="1">
      <c r="B89" s="4"/>
    </row>
    <row r="90" spans="2:16" s="3" customFormat="1">
      <c r="B90" s="4"/>
    </row>
    <row r="91" spans="2:16" s="3" customFormat="1">
      <c r="B91" s="4"/>
    </row>
    <row r="92" spans="2:16" s="3" customFormat="1">
      <c r="B92" s="4"/>
    </row>
    <row r="93" spans="2:16" s="3" customFormat="1">
      <c r="B93" s="4"/>
    </row>
    <row r="94" spans="2:16" s="3" customFormat="1">
      <c r="B94" s="4"/>
    </row>
    <row r="95" spans="2:16" s="3" customFormat="1">
      <c r="B95" s="4"/>
    </row>
    <row r="96" spans="2:16" s="3" customFormat="1">
      <c r="B96" s="4"/>
    </row>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sheetData>
  <mergeCells count="1">
    <mergeCell ref="B2:O2"/>
  </mergeCells>
  <conditionalFormatting sqref="C46:P56 C60:P70">
    <cfRule type="cellIs" dxfId="25" priority="5" stopIfTrue="1" operator="equal">
      <formula>0</formula>
    </cfRule>
  </conditionalFormatting>
  <conditionalFormatting sqref="Q35:Q37 R30 P32:P38 P39:Q43 C52:P52">
    <cfRule type="cellIs" dxfId="24" priority="6" stopIfTrue="1" operator="equal">
      <formula>"NA"</formula>
    </cfRule>
  </conditionalFormatting>
  <conditionalFormatting sqref="C60:C70">
    <cfRule type="colorScale" priority="7">
      <colorScale>
        <cfvo type="min"/>
        <cfvo type="percentile" val="50"/>
        <cfvo type="max"/>
        <color rgb="FFF8696B"/>
        <color rgb="FFFFEB84"/>
        <color rgb="FF63BE7B"/>
      </colorScale>
    </cfRule>
  </conditionalFormatting>
  <conditionalFormatting sqref="D60:D70">
    <cfRule type="colorScale" priority="8">
      <colorScale>
        <cfvo type="min"/>
        <cfvo type="percentile" val="50"/>
        <cfvo type="max"/>
        <color rgb="FFF8696B"/>
        <color rgb="FFFFEB84"/>
        <color rgb="FF63BE7B"/>
      </colorScale>
    </cfRule>
  </conditionalFormatting>
  <conditionalFormatting sqref="E60:E70">
    <cfRule type="colorScale" priority="9">
      <colorScale>
        <cfvo type="min"/>
        <cfvo type="percentile" val="50"/>
        <cfvo type="max"/>
        <color rgb="FFF8696B"/>
        <color rgb="FFFFEB84"/>
        <color rgb="FF63BE7B"/>
      </colorScale>
    </cfRule>
  </conditionalFormatting>
  <conditionalFormatting sqref="F60:F70">
    <cfRule type="colorScale" priority="10">
      <colorScale>
        <cfvo type="min"/>
        <cfvo type="percentile" val="50"/>
        <cfvo type="max"/>
        <color rgb="FFF8696B"/>
        <color rgb="FFFFEB84"/>
        <color rgb="FF63BE7B"/>
      </colorScale>
    </cfRule>
  </conditionalFormatting>
  <conditionalFormatting sqref="G60:G70">
    <cfRule type="colorScale" priority="11">
      <colorScale>
        <cfvo type="min"/>
        <cfvo type="percentile" val="50"/>
        <cfvo type="max"/>
        <color rgb="FFF8696B"/>
        <color rgb="FFFFEB84"/>
        <color rgb="FF63BE7B"/>
      </colorScale>
    </cfRule>
  </conditionalFormatting>
  <conditionalFormatting sqref="H60:H70">
    <cfRule type="colorScale" priority="12">
      <colorScale>
        <cfvo type="min"/>
        <cfvo type="percentile" val="50"/>
        <cfvo type="max"/>
        <color rgb="FFF8696B"/>
        <color rgb="FFFFEB84"/>
        <color rgb="FF63BE7B"/>
      </colorScale>
    </cfRule>
  </conditionalFormatting>
  <conditionalFormatting sqref="I60:I70">
    <cfRule type="colorScale" priority="13">
      <colorScale>
        <cfvo type="min"/>
        <cfvo type="percentile" val="50"/>
        <cfvo type="max"/>
        <color rgb="FFF8696B"/>
        <color rgb="FFFFEB84"/>
        <color rgb="FF63BE7B"/>
      </colorScale>
    </cfRule>
  </conditionalFormatting>
  <conditionalFormatting sqref="J60:J70">
    <cfRule type="colorScale" priority="14">
      <colorScale>
        <cfvo type="min"/>
        <cfvo type="percentile" val="50"/>
        <cfvo type="max"/>
        <color rgb="FFF8696B"/>
        <color rgb="FFFFEB84"/>
        <color rgb="FF63BE7B"/>
      </colorScale>
    </cfRule>
  </conditionalFormatting>
  <conditionalFormatting sqref="K60:K70">
    <cfRule type="colorScale" priority="15">
      <colorScale>
        <cfvo type="min"/>
        <cfvo type="percentile" val="50"/>
        <cfvo type="max"/>
        <color rgb="FFF8696B"/>
        <color rgb="FFFFEB84"/>
        <color rgb="FF63BE7B"/>
      </colorScale>
    </cfRule>
  </conditionalFormatting>
  <conditionalFormatting sqref="L60:L70">
    <cfRule type="colorScale" priority="16">
      <colorScale>
        <cfvo type="min"/>
        <cfvo type="percentile" val="50"/>
        <cfvo type="max"/>
        <color rgb="FFF8696B"/>
        <color rgb="FFFFEB84"/>
        <color rgb="FF63BE7B"/>
      </colorScale>
    </cfRule>
  </conditionalFormatting>
  <conditionalFormatting sqref="M60:M70">
    <cfRule type="colorScale" priority="17">
      <colorScale>
        <cfvo type="min"/>
        <cfvo type="percentile" val="50"/>
        <cfvo type="max"/>
        <color rgb="FFF8696B"/>
        <color rgb="FFFFEB84"/>
        <color rgb="FF63BE7B"/>
      </colorScale>
    </cfRule>
  </conditionalFormatting>
  <conditionalFormatting sqref="N60:N70">
    <cfRule type="colorScale" priority="18">
      <colorScale>
        <cfvo type="min"/>
        <cfvo type="percentile" val="50"/>
        <cfvo type="max"/>
        <color rgb="FFF8696B"/>
        <color rgb="FFFFEB84"/>
        <color rgb="FF63BE7B"/>
      </colorScale>
    </cfRule>
  </conditionalFormatting>
  <conditionalFormatting sqref="O60:O70">
    <cfRule type="colorScale" priority="19">
      <colorScale>
        <cfvo type="min"/>
        <cfvo type="percentile" val="50"/>
        <cfvo type="max"/>
        <color rgb="FFF8696B"/>
        <color rgb="FFFFEB84"/>
        <color rgb="FF63BE7B"/>
      </colorScale>
    </cfRule>
  </conditionalFormatting>
  <conditionalFormatting sqref="P60:P70">
    <cfRule type="colorScale" priority="20">
      <colorScale>
        <cfvo type="min"/>
        <cfvo type="percentile" val="50"/>
        <cfvo type="max"/>
        <color rgb="FFF8696B"/>
        <color rgb="FFFFEB84"/>
        <color rgb="FF63BE7B"/>
      </colorScale>
    </cfRule>
  </conditionalFormatting>
  <conditionalFormatting sqref="C40:O42">
    <cfRule type="cellIs" dxfId="23" priority="4" stopIfTrue="1" operator="equal">
      <formula>"NA"</formula>
    </cfRule>
  </conditionalFormatting>
  <conditionalFormatting sqref="C32:O39">
    <cfRule type="cellIs" dxfId="22" priority="3" stopIfTrue="1" operator="equal">
      <formula>"NA"</formula>
    </cfRule>
  </conditionalFormatting>
  <conditionalFormatting sqref="C75:P86">
    <cfRule type="cellIs" dxfId="21" priority="1" stopIfTrue="1" operator="equal">
      <formula>0</formula>
    </cfRule>
  </conditionalFormatting>
  <conditionalFormatting sqref="C81:P81">
    <cfRule type="cellIs" dxfId="20" priority="2" stopIfTrue="1" operator="equal">
      <formula>"NA"</formula>
    </cfRule>
  </conditionalFormatting>
  <pageMargins left="0.5" right="0.5" top="0.5" bottom="0.5" header="0" footer="0"/>
  <pageSetup paperSize="5" scale="54"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sheetPr>
  <dimension ref="A2:V317"/>
  <sheetViews>
    <sheetView view="pageBreakPreview" topLeftCell="A13" zoomScale="60" zoomScaleNormal="100" workbookViewId="0">
      <selection activeCell="D34" sqref="D34"/>
    </sheetView>
  </sheetViews>
  <sheetFormatPr defaultColWidth="9.140625" defaultRowHeight="18"/>
  <cols>
    <col min="1" max="1" width="11.140625" style="47" bestFit="1" customWidth="1"/>
    <col min="2" max="2" width="58.7109375" style="76" bestFit="1" customWidth="1"/>
    <col min="3" max="3" width="16.7109375" style="47" customWidth="1"/>
    <col min="4" max="4" width="17.85546875" style="47" bestFit="1" customWidth="1"/>
    <col min="5" max="6" width="18.42578125" style="47" bestFit="1" customWidth="1"/>
    <col min="7" max="7" width="19" style="47" bestFit="1" customWidth="1"/>
    <col min="8" max="8" width="18.140625" style="47" bestFit="1" customWidth="1"/>
    <col min="9" max="9" width="19" style="47" bestFit="1" customWidth="1"/>
    <col min="10" max="11" width="19.28515625" style="47" bestFit="1" customWidth="1"/>
    <col min="12" max="12" width="19.140625" style="80" bestFit="1" customWidth="1"/>
    <col min="13" max="13" width="18.42578125" style="46" customWidth="1"/>
    <col min="14" max="14" width="21.140625" style="47" bestFit="1" customWidth="1"/>
    <col min="15" max="15" width="58.7109375" style="47" bestFit="1" customWidth="1"/>
    <col min="16" max="16" width="16.85546875" style="47" customWidth="1"/>
    <col min="17" max="18" width="19.28515625" style="47" bestFit="1" customWidth="1"/>
    <col min="19" max="20" width="11.28515625" style="47" customWidth="1"/>
    <col min="21" max="22" width="13.5703125" style="47" bestFit="1" customWidth="1"/>
    <col min="23" max="24" width="13.42578125" style="47" bestFit="1" customWidth="1"/>
    <col min="25" max="16384" width="9.140625" style="47"/>
  </cols>
  <sheetData>
    <row r="2" spans="1:14" s="44" customFormat="1" ht="31.5">
      <c r="B2" s="549" t="s">
        <v>171</v>
      </c>
      <c r="C2" s="550"/>
      <c r="D2" s="550"/>
      <c r="E2" s="550"/>
      <c r="F2" s="550"/>
      <c r="G2" s="550"/>
      <c r="H2" s="550"/>
      <c r="I2" s="550"/>
      <c r="J2" s="550"/>
      <c r="K2" s="551"/>
      <c r="L2" s="45"/>
      <c r="M2" s="46"/>
    </row>
    <row r="4" spans="1:14">
      <c r="A4" s="47" t="s">
        <v>14</v>
      </c>
      <c r="B4" s="6" t="s">
        <v>172</v>
      </c>
      <c r="C4" s="7" t="s">
        <v>0</v>
      </c>
      <c r="D4" s="7" t="s">
        <v>1</v>
      </c>
      <c r="E4" s="7" t="s">
        <v>2</v>
      </c>
      <c r="F4" s="7" t="s">
        <v>3</v>
      </c>
      <c r="G4" s="7" t="s">
        <v>4</v>
      </c>
      <c r="H4" s="7" t="s">
        <v>5</v>
      </c>
      <c r="I4" s="7" t="s">
        <v>6</v>
      </c>
      <c r="J4" s="7" t="s">
        <v>7</v>
      </c>
      <c r="K4" s="7" t="s">
        <v>8</v>
      </c>
      <c r="L4" s="7" t="s">
        <v>88</v>
      </c>
      <c r="M4" s="7" t="s">
        <v>89</v>
      </c>
    </row>
    <row r="5" spans="1:14">
      <c r="B5" s="4" t="s">
        <v>72</v>
      </c>
      <c r="C5" s="13">
        <f>AVERAGE('Univ Data'!$P$4:$R$4)</f>
        <v>1375.2666666666667</v>
      </c>
      <c r="D5" s="13">
        <f>AVERAGE('Univ Data'!$P$20:$R$20)</f>
        <v>2361.0666666666666</v>
      </c>
      <c r="E5" s="13">
        <f>AVERAGE('Univ Data'!$P$36:$R$36)</f>
        <v>1960.5333333333335</v>
      </c>
      <c r="F5" s="13">
        <f>AVERAGE('Univ Data'!$P$52:$R$52)</f>
        <v>2360.7999999999997</v>
      </c>
      <c r="G5" s="13">
        <f>AVERAGE('Univ Data'!$P$68:$R$68)</f>
        <v>3912.7999999999997</v>
      </c>
      <c r="H5" s="13">
        <f>AVERAGE('Univ Data'!$P$84:$R$84)</f>
        <v>2264.4666666666667</v>
      </c>
      <c r="I5" s="13">
        <f>AVERAGE('Univ Data'!$P$100:$R$100)</f>
        <v>1279.6666666666667</v>
      </c>
      <c r="J5" s="13">
        <f>AVERAGE('Univ Data'!$P$116:$R$116)</f>
        <v>3516.6</v>
      </c>
      <c r="K5" s="13">
        <f>AVERAGE('Univ Data'!$P$132:$R$132)</f>
        <v>5479.2</v>
      </c>
      <c r="L5" s="8">
        <f>SUM(C5:K5)</f>
        <v>24510.399999999998</v>
      </c>
      <c r="M5" s="8">
        <f>AVERAGE(C5:K5)</f>
        <v>2723.3777777777777</v>
      </c>
      <c r="N5" s="48"/>
    </row>
    <row r="6" spans="1:14">
      <c r="B6" s="4" t="s">
        <v>73</v>
      </c>
      <c r="C6" s="8">
        <f>AVERAGE('Univ Data'!$P$5:$R$5)</f>
        <v>1358.8666666666666</v>
      </c>
      <c r="D6" s="8">
        <f>AVERAGE('Univ Data'!$P$21:$R$21)</f>
        <v>2235.6666666666665</v>
      </c>
      <c r="E6" s="8">
        <f>AVERAGE('Univ Data'!$P$37:$R$37)</f>
        <v>2181.8666666666668</v>
      </c>
      <c r="F6" s="8">
        <f>AVERAGE('Univ Data'!$P$53:$R$53)</f>
        <v>2308.6666666666665</v>
      </c>
      <c r="G6" s="8">
        <f>AVERAGE('Univ Data'!$P$69:$R$69)</f>
        <v>4309.1333333333332</v>
      </c>
      <c r="H6" s="8">
        <f>AVERAGE('Univ Data'!$P$85:$R$85)</f>
        <v>2434.3333333333335</v>
      </c>
      <c r="I6" s="8">
        <f>AVERAGE('Univ Data'!$P$101:$R$101)</f>
        <v>1293.6666666666667</v>
      </c>
      <c r="J6" s="8">
        <f>AVERAGE('Univ Data'!$P$117:$R$117)</f>
        <v>3775</v>
      </c>
      <c r="K6" s="8">
        <f>AVERAGE('Univ Data'!$P$133:$R$133)</f>
        <v>5850.2</v>
      </c>
      <c r="L6" s="8">
        <f t="shared" ref="L6:L41" si="0">SUM(C6:K6)</f>
        <v>25747.399999999998</v>
      </c>
      <c r="M6" s="8">
        <f t="shared" ref="M6:M13" si="1">AVERAGE(C6:K6)</f>
        <v>2860.8222222222221</v>
      </c>
      <c r="N6" s="48"/>
    </row>
    <row r="7" spans="1:14">
      <c r="B7" s="4" t="s">
        <v>74</v>
      </c>
      <c r="C7" s="8">
        <f>AVERAGE('Univ Data'!$P$6:$R$6)</f>
        <v>1585.2666666666664</v>
      </c>
      <c r="D7" s="8">
        <f>AVERAGE('Univ Data'!$P$22:$R$22)</f>
        <v>2310.1333333333332</v>
      </c>
      <c r="E7" s="8">
        <f>AVERAGE('Univ Data'!$P$38:$R$38)</f>
        <v>2643.1333333333337</v>
      </c>
      <c r="F7" s="8">
        <f>AVERAGE('Univ Data'!$P$54:$R$54)</f>
        <v>2741.8666666666668</v>
      </c>
      <c r="G7" s="8">
        <f>AVERAGE('Univ Data'!$P$70:$R$70)</f>
        <v>5665.1333333333341</v>
      </c>
      <c r="H7" s="8">
        <f>AVERAGE('Univ Data'!$P$86:$R$86)</f>
        <v>3248.9333333333329</v>
      </c>
      <c r="I7" s="8">
        <f>AVERAGE('Univ Data'!$P$102:$R$102)</f>
        <v>1474.8666666666668</v>
      </c>
      <c r="J7" s="8">
        <f>AVERAGE('Univ Data'!$P$118:$R$118)</f>
        <v>4328.1333333333332</v>
      </c>
      <c r="K7" s="8">
        <f>AVERAGE('Univ Data'!$P$134:$R$134)</f>
        <v>6218</v>
      </c>
      <c r="L7" s="8">
        <f t="shared" si="0"/>
        <v>30215.466666666667</v>
      </c>
      <c r="M7" s="8">
        <f t="shared" si="1"/>
        <v>3357.2740740740742</v>
      </c>
      <c r="N7" s="48"/>
    </row>
    <row r="8" spans="1:14">
      <c r="B8" s="4" t="s">
        <v>10</v>
      </c>
      <c r="C8" s="8">
        <f>AVERAGE('Univ Data'!$P$7:$R$7)</f>
        <v>1748.4666666666665</v>
      </c>
      <c r="D8" s="8">
        <f>AVERAGE('Univ Data'!$P$23:$R$23)</f>
        <v>3685.7333333333336</v>
      </c>
      <c r="E8" s="8">
        <f>AVERAGE('Univ Data'!$P$39:$R$39)</f>
        <v>3110.4333333333329</v>
      </c>
      <c r="F8" s="8">
        <f>AVERAGE('Univ Data'!$P$55:$R$55)</f>
        <v>3025.5</v>
      </c>
      <c r="G8" s="8">
        <f>AVERAGE('Univ Data'!$P$71:$R$71)</f>
        <v>6476.833333333333</v>
      </c>
      <c r="H8" s="8">
        <f>AVERAGE('Univ Data'!$P$87:$R$87)</f>
        <v>3840.6333333333337</v>
      </c>
      <c r="I8" s="8">
        <f>AVERAGE('Univ Data'!$P$103:$R$103)</f>
        <v>1761.5</v>
      </c>
      <c r="J8" s="8">
        <f>AVERAGE('Univ Data'!$P$119:$R$119)</f>
        <v>4989.4666666666672</v>
      </c>
      <c r="K8" s="8">
        <f>AVERAGE('Univ Data'!$P$135:$R$135)</f>
        <v>6576.6333333333341</v>
      </c>
      <c r="L8" s="8">
        <f t="shared" si="0"/>
        <v>35215.200000000004</v>
      </c>
      <c r="M8" s="8">
        <f t="shared" si="1"/>
        <v>3912.8000000000006</v>
      </c>
      <c r="N8" s="48"/>
    </row>
    <row r="9" spans="1:14">
      <c r="B9" s="49" t="s">
        <v>11</v>
      </c>
      <c r="C9" s="8">
        <f>AVERAGE('Univ Data'!$P$8:$R$8)</f>
        <v>111.66666666666667</v>
      </c>
      <c r="D9" s="8">
        <f>AVERAGE('Univ Data'!$P$24:$R$24)</f>
        <v>387.66666666666669</v>
      </c>
      <c r="E9" s="8">
        <f>AVERAGE('Univ Data'!$P$40:$R$40)</f>
        <v>387.33333333333331</v>
      </c>
      <c r="F9" s="8">
        <f>AVERAGE('Univ Data'!$P$56:$R$56)</f>
        <v>404</v>
      </c>
      <c r="G9" s="8">
        <f>AVERAGE('Univ Data'!$P$72:$R$72)</f>
        <v>794.33333333333337</v>
      </c>
      <c r="H9" s="8">
        <f>AVERAGE('Univ Data'!$P$88:$R$88)</f>
        <v>697.33333333333337</v>
      </c>
      <c r="I9" s="8">
        <f>AVERAGE('Univ Data'!$P$104:$R$104)</f>
        <v>351</v>
      </c>
      <c r="J9" s="8">
        <f>AVERAGE('Univ Data'!$P$120:$R$120)</f>
        <v>949</v>
      </c>
      <c r="K9" s="8">
        <f>AVERAGE('Univ Data'!$P$136:$R$136)</f>
        <v>1553.6666666666667</v>
      </c>
      <c r="L9" s="8">
        <f t="shared" si="0"/>
        <v>5636</v>
      </c>
      <c r="M9" s="8">
        <f t="shared" si="1"/>
        <v>626.22222222222217</v>
      </c>
      <c r="N9" s="48"/>
    </row>
    <row r="10" spans="1:14">
      <c r="B10" s="49" t="s">
        <v>12</v>
      </c>
      <c r="C10" s="133">
        <f>AVERAGE('Univ Data'!$P$9:$R$9)</f>
        <v>0</v>
      </c>
      <c r="D10" s="133">
        <f>AVERAGE('Univ Data'!$P$25:$R$25)</f>
        <v>0</v>
      </c>
      <c r="E10" s="8">
        <f>AVERAGE('Univ Data'!$P$41:$R$41)</f>
        <v>25.333333333333332</v>
      </c>
      <c r="F10" s="8">
        <f>AVERAGE('Univ Data'!$P$57:$R$57)</f>
        <v>80.333333333333329</v>
      </c>
      <c r="G10" s="8">
        <f>AVERAGE('Univ Data'!$P$73:$R$73)</f>
        <v>52</v>
      </c>
      <c r="H10" s="8">
        <f>AVERAGE('Univ Data'!$P$89:$R$89)</f>
        <v>141</v>
      </c>
      <c r="I10" s="8">
        <f>AVERAGE('Univ Data'!$P$105:$R$105)</f>
        <v>81</v>
      </c>
      <c r="J10" s="8">
        <f>AVERAGE('Univ Data'!$P$121:$R$121)</f>
        <v>262.33333333333331</v>
      </c>
      <c r="K10" s="8">
        <f>AVERAGE('Univ Data'!$P$137:$R$137)</f>
        <v>598</v>
      </c>
      <c r="L10" s="8">
        <f t="shared" si="0"/>
        <v>1240</v>
      </c>
      <c r="M10" s="8">
        <f t="shared" si="1"/>
        <v>137.77777777777777</v>
      </c>
      <c r="N10" s="48"/>
    </row>
    <row r="11" spans="1:14">
      <c r="B11" s="4" t="s">
        <v>146</v>
      </c>
      <c r="C11" s="8">
        <f>AVERAGE('Univ Data'!$O$10:$Q$10)</f>
        <v>4723868.9233333329</v>
      </c>
      <c r="D11" s="8">
        <f>AVERAGE('Univ Data'!$O$26:$Q$26)</f>
        <v>3286819.4266666672</v>
      </c>
      <c r="E11" s="8">
        <f>AVERAGE('Univ Data'!$O$42:$Q$42)</f>
        <v>17740827.232000001</v>
      </c>
      <c r="F11" s="8">
        <f>AVERAGE('Univ Data'!$O$58:$Q$58)</f>
        <v>9750093.3766666669</v>
      </c>
      <c r="G11" s="8">
        <f>AVERAGE('Univ Data'!$O$74:$Q$74)</f>
        <v>9314104.9566666652</v>
      </c>
      <c r="H11" s="8">
        <f>AVERAGE('Univ Data'!$O$90:$Q$90)</f>
        <v>23184495.239999998</v>
      </c>
      <c r="I11" s="8">
        <f>AVERAGE('Univ Data'!$O$106:$Q$106)</f>
        <v>33411637.263333324</v>
      </c>
      <c r="J11" s="8">
        <f>AVERAGE('Univ Data'!$O$122:$Q$122)</f>
        <v>50171333.320932329</v>
      </c>
      <c r="K11" s="8">
        <f>AVERAGE('Univ Data'!$O$138:$Q$138)</f>
        <v>209357729.42666665</v>
      </c>
      <c r="L11" s="8">
        <f t="shared" si="0"/>
        <v>360940909.16626561</v>
      </c>
      <c r="M11" s="8">
        <f t="shared" si="1"/>
        <v>40104545.462918401</v>
      </c>
      <c r="N11" s="48" t="s">
        <v>14</v>
      </c>
    </row>
    <row r="12" spans="1:14">
      <c r="B12" s="49" t="s">
        <v>16</v>
      </c>
      <c r="C12" s="382">
        <f>AVERAGE('Univ Data'!$P$11:$R$11)</f>
        <v>22.221953235323728</v>
      </c>
      <c r="D12" s="382">
        <f>AVERAGE('Univ Data'!$P$27:$R$27)</f>
        <v>28.115735734181033</v>
      </c>
      <c r="E12" s="382">
        <f>AVERAGE('Univ Data'!$P$43:$R$43)</f>
        <v>25.392413051655108</v>
      </c>
      <c r="F12" s="382">
        <f>AVERAGE('Univ Data'!$P$59:$R$59)</f>
        <v>22.131809225373189</v>
      </c>
      <c r="G12" s="382">
        <f>AVERAGE('Univ Data'!$P$75:$R$75)</f>
        <v>24.991227187952106</v>
      </c>
      <c r="H12" s="382">
        <f>AVERAGE('Univ Data'!$P$91:$R$91)</f>
        <v>24.623978595242814</v>
      </c>
      <c r="I12" s="382">
        <f>AVERAGE('Univ Data'!$P$107:$R$107)</f>
        <v>19.910569214352886</v>
      </c>
      <c r="J12" s="382">
        <f>AVERAGE('Univ Data'!$P$123:$R$123)</f>
        <v>23.153610456620985</v>
      </c>
      <c r="K12" s="382">
        <f>AVERAGE('Univ Data'!$P$139:$R$139)</f>
        <v>23.197238382037572</v>
      </c>
      <c r="L12" s="8">
        <f t="shared" si="0"/>
        <v>213.73853508273939</v>
      </c>
      <c r="M12" s="50">
        <f t="shared" si="1"/>
        <v>23.748726120304376</v>
      </c>
      <c r="N12" s="48"/>
    </row>
    <row r="13" spans="1:14">
      <c r="B13" s="51" t="s">
        <v>17</v>
      </c>
      <c r="C13" s="232">
        <f>AVERAGE('Univ Data'!$P$12:$R$12)*100</f>
        <v>57.983127296217397</v>
      </c>
      <c r="D13" s="232">
        <f>AVERAGE('Univ Data'!$P$28:$R$28)*100</f>
        <v>51.006924854107815</v>
      </c>
      <c r="E13" s="232">
        <f>AVERAGE('Univ Data'!$P$44:$R$44)*100</f>
        <v>64.142698705900287</v>
      </c>
      <c r="F13" s="232">
        <f>AVERAGE('Univ Data'!$P$60:$R$60)*100</f>
        <v>64.981442555389208</v>
      </c>
      <c r="G13" s="232">
        <f>AVERAGE('Univ Data'!$P$76:$R$76)*100</f>
        <v>54.08236640501687</v>
      </c>
      <c r="H13" s="232">
        <f>AVERAGE('Univ Data'!$P$92:$R$92)*100</f>
        <v>57.219648096464482</v>
      </c>
      <c r="I13" s="232">
        <f>AVERAGE('Univ Data'!$P$108:$R$108)*100</f>
        <v>37.855865210555599</v>
      </c>
      <c r="J13" s="232">
        <f>AVERAGE('Univ Data'!$P$124:$R$124)*100</f>
        <v>56.074109547053574</v>
      </c>
      <c r="K13" s="232">
        <f>AVERAGE('Univ Data'!$P$140:$R$140)*100</f>
        <v>81.780257660010236</v>
      </c>
      <c r="L13" s="8">
        <f t="shared" si="0"/>
        <v>525.12644033071547</v>
      </c>
      <c r="M13" s="8">
        <f t="shared" si="1"/>
        <v>58.347382258968388</v>
      </c>
      <c r="N13" s="48"/>
    </row>
    <row r="14" spans="1:14">
      <c r="B14" s="52"/>
      <c r="E14" s="47" t="s">
        <v>14</v>
      </c>
      <c r="L14" s="53"/>
    </row>
    <row r="15" spans="1:14">
      <c r="A15" s="20" t="s">
        <v>135</v>
      </c>
      <c r="B15" s="6" t="s">
        <v>173</v>
      </c>
      <c r="C15" s="7" t="s">
        <v>0</v>
      </c>
      <c r="D15" s="7" t="s">
        <v>1</v>
      </c>
      <c r="E15" s="7" t="s">
        <v>2</v>
      </c>
      <c r="F15" s="7" t="s">
        <v>3</v>
      </c>
      <c r="G15" s="7" t="s">
        <v>4</v>
      </c>
      <c r="H15" s="7" t="s">
        <v>5</v>
      </c>
      <c r="I15" s="7" t="s">
        <v>6</v>
      </c>
      <c r="J15" s="7" t="s">
        <v>7</v>
      </c>
      <c r="K15" s="7" t="s">
        <v>8</v>
      </c>
      <c r="L15" s="7" t="s">
        <v>88</v>
      </c>
      <c r="M15" s="7" t="s">
        <v>89</v>
      </c>
    </row>
    <row r="16" spans="1:14">
      <c r="A16" s="54">
        <v>2.5</v>
      </c>
      <c r="B16" s="4" t="s">
        <v>72</v>
      </c>
      <c r="C16" s="55">
        <f>C5/$A16</f>
        <v>550.10666666666668</v>
      </c>
      <c r="D16" s="55">
        <f>D5/$A16</f>
        <v>944.42666666666662</v>
      </c>
      <c r="E16" s="55">
        <f>E5/$A16</f>
        <v>784.21333333333337</v>
      </c>
      <c r="F16" s="55">
        <f>F5/$A16</f>
        <v>944.31999999999994</v>
      </c>
      <c r="G16" s="55">
        <f>G5/$A16</f>
        <v>1565.12</v>
      </c>
      <c r="H16" s="55">
        <f t="shared" ref="H16:K16" si="2">H5/$A16</f>
        <v>905.78666666666663</v>
      </c>
      <c r="I16" s="55">
        <f t="shared" si="2"/>
        <v>511.86666666666667</v>
      </c>
      <c r="J16" s="55">
        <f t="shared" si="2"/>
        <v>1406.6399999999999</v>
      </c>
      <c r="K16" s="55">
        <f t="shared" si="2"/>
        <v>2191.6799999999998</v>
      </c>
      <c r="L16" s="8">
        <f>SUM(C16:K16)</f>
        <v>9804.16</v>
      </c>
      <c r="M16" s="8">
        <f>AVERAGE(C16:K16)</f>
        <v>1089.3511111111111</v>
      </c>
    </row>
    <row r="17" spans="1:21">
      <c r="A17" s="54">
        <v>2</v>
      </c>
      <c r="B17" s="4" t="s">
        <v>73</v>
      </c>
      <c r="C17" s="55">
        <f t="shared" ref="C17:K24" si="3">C6/$A17</f>
        <v>679.43333333333328</v>
      </c>
      <c r="D17" s="55">
        <f t="shared" si="3"/>
        <v>1117.8333333333333</v>
      </c>
      <c r="E17" s="55">
        <f t="shared" si="3"/>
        <v>1090.9333333333334</v>
      </c>
      <c r="F17" s="55">
        <f t="shared" si="3"/>
        <v>1154.3333333333333</v>
      </c>
      <c r="G17" s="55">
        <f t="shared" si="3"/>
        <v>2154.5666666666666</v>
      </c>
      <c r="H17" s="55">
        <f t="shared" si="3"/>
        <v>1217.1666666666667</v>
      </c>
      <c r="I17" s="55">
        <f t="shared" si="3"/>
        <v>646.83333333333337</v>
      </c>
      <c r="J17" s="55">
        <f t="shared" si="3"/>
        <v>1887.5</v>
      </c>
      <c r="K17" s="55">
        <f t="shared" si="3"/>
        <v>2925.1</v>
      </c>
      <c r="L17" s="8">
        <f t="shared" si="0"/>
        <v>12873.699999999999</v>
      </c>
      <c r="M17" s="8">
        <f t="shared" ref="M17:M24" si="4">AVERAGE(C17:K17)</f>
        <v>1430.411111111111</v>
      </c>
    </row>
    <row r="18" spans="1:21">
      <c r="A18" s="54">
        <v>1.5</v>
      </c>
      <c r="B18" s="4" t="s">
        <v>74</v>
      </c>
      <c r="C18" s="55">
        <f t="shared" si="3"/>
        <v>1056.8444444444442</v>
      </c>
      <c r="D18" s="55">
        <f t="shared" si="3"/>
        <v>1540.0888888888887</v>
      </c>
      <c r="E18" s="55">
        <f t="shared" si="3"/>
        <v>1762.0888888888892</v>
      </c>
      <c r="F18" s="55">
        <f t="shared" si="3"/>
        <v>1827.9111111111113</v>
      </c>
      <c r="G18" s="55">
        <f t="shared" si="3"/>
        <v>3776.7555555555559</v>
      </c>
      <c r="H18" s="55">
        <f t="shared" si="3"/>
        <v>2165.9555555555553</v>
      </c>
      <c r="I18" s="55">
        <f t="shared" si="3"/>
        <v>983.24444444444453</v>
      </c>
      <c r="J18" s="55">
        <f t="shared" si="3"/>
        <v>2885.422222222222</v>
      </c>
      <c r="K18" s="55">
        <f t="shared" si="3"/>
        <v>4145.333333333333</v>
      </c>
      <c r="L18" s="8">
        <f t="shared" si="0"/>
        <v>20143.644444444446</v>
      </c>
      <c r="M18" s="8">
        <f t="shared" si="4"/>
        <v>2238.1827160493831</v>
      </c>
    </row>
    <row r="19" spans="1:21">
      <c r="A19" s="54">
        <v>1</v>
      </c>
      <c r="B19" s="4" t="s">
        <v>10</v>
      </c>
      <c r="C19" s="55">
        <f t="shared" si="3"/>
        <v>1748.4666666666665</v>
      </c>
      <c r="D19" s="55">
        <f t="shared" si="3"/>
        <v>3685.7333333333336</v>
      </c>
      <c r="E19" s="55">
        <f t="shared" si="3"/>
        <v>3110.4333333333329</v>
      </c>
      <c r="F19" s="55">
        <f t="shared" si="3"/>
        <v>3025.5</v>
      </c>
      <c r="G19" s="55">
        <f t="shared" si="3"/>
        <v>6476.833333333333</v>
      </c>
      <c r="H19" s="55">
        <f t="shared" si="3"/>
        <v>3840.6333333333337</v>
      </c>
      <c r="I19" s="55">
        <f t="shared" si="3"/>
        <v>1761.5</v>
      </c>
      <c r="J19" s="55">
        <f t="shared" si="3"/>
        <v>4989.4666666666672</v>
      </c>
      <c r="K19" s="55">
        <f t="shared" si="3"/>
        <v>6576.6333333333341</v>
      </c>
      <c r="L19" s="8">
        <f t="shared" si="0"/>
        <v>35215.200000000004</v>
      </c>
      <c r="M19" s="8">
        <f t="shared" si="4"/>
        <v>3912.8000000000006</v>
      </c>
    </row>
    <row r="20" spans="1:21">
      <c r="A20" s="54">
        <v>0.3</v>
      </c>
      <c r="B20" s="49" t="s">
        <v>11</v>
      </c>
      <c r="C20" s="55">
        <f t="shared" si="3"/>
        <v>372.22222222222223</v>
      </c>
      <c r="D20" s="55">
        <f t="shared" si="3"/>
        <v>1292.2222222222224</v>
      </c>
      <c r="E20" s="55">
        <f t="shared" si="3"/>
        <v>1291.1111111111111</v>
      </c>
      <c r="F20" s="55">
        <f t="shared" si="3"/>
        <v>1346.6666666666667</v>
      </c>
      <c r="G20" s="55">
        <f t="shared" si="3"/>
        <v>2647.7777777777778</v>
      </c>
      <c r="H20" s="55">
        <f t="shared" si="3"/>
        <v>2324.4444444444448</v>
      </c>
      <c r="I20" s="55">
        <f t="shared" si="3"/>
        <v>1170</v>
      </c>
      <c r="J20" s="55">
        <f t="shared" si="3"/>
        <v>3163.3333333333335</v>
      </c>
      <c r="K20" s="55">
        <f t="shared" si="3"/>
        <v>5178.8888888888896</v>
      </c>
      <c r="L20" s="8">
        <f t="shared" si="0"/>
        <v>18786.666666666668</v>
      </c>
      <c r="M20" s="8">
        <f t="shared" si="4"/>
        <v>2087.4074074074074</v>
      </c>
    </row>
    <row r="21" spans="1:21">
      <c r="A21" s="54">
        <v>0.05</v>
      </c>
      <c r="B21" s="49" t="s">
        <v>12</v>
      </c>
      <c r="C21" s="133">
        <f t="shared" si="3"/>
        <v>0</v>
      </c>
      <c r="D21" s="133">
        <f t="shared" si="3"/>
        <v>0</v>
      </c>
      <c r="E21" s="55">
        <f t="shared" si="3"/>
        <v>506.66666666666663</v>
      </c>
      <c r="F21" s="55">
        <f t="shared" si="3"/>
        <v>1606.6666666666665</v>
      </c>
      <c r="G21" s="55">
        <f t="shared" si="3"/>
        <v>1040</v>
      </c>
      <c r="H21" s="55">
        <f t="shared" si="3"/>
        <v>2820</v>
      </c>
      <c r="I21" s="55">
        <f t="shared" si="3"/>
        <v>1620</v>
      </c>
      <c r="J21" s="55">
        <f t="shared" si="3"/>
        <v>5246.6666666666661</v>
      </c>
      <c r="K21" s="55">
        <f t="shared" si="3"/>
        <v>11960</v>
      </c>
      <c r="L21" s="8">
        <f t="shared" si="0"/>
        <v>24800</v>
      </c>
      <c r="M21" s="8">
        <f t="shared" si="4"/>
        <v>2755.5555555555557</v>
      </c>
    </row>
    <row r="22" spans="1:21">
      <c r="A22" s="239">
        <v>15000</v>
      </c>
      <c r="B22" s="4" t="s">
        <v>146</v>
      </c>
      <c r="C22" s="55">
        <f t="shared" si="3"/>
        <v>314.92459488888886</v>
      </c>
      <c r="D22" s="55">
        <f t="shared" si="3"/>
        <v>219.12129511111115</v>
      </c>
      <c r="E22" s="55">
        <f t="shared" si="3"/>
        <v>1182.7218154666666</v>
      </c>
      <c r="F22" s="55">
        <f t="shared" si="3"/>
        <v>650.00622511111112</v>
      </c>
      <c r="G22" s="55">
        <f t="shared" si="3"/>
        <v>620.94033044444438</v>
      </c>
      <c r="H22" s="55">
        <f t="shared" si="3"/>
        <v>1545.633016</v>
      </c>
      <c r="I22" s="55">
        <f t="shared" si="3"/>
        <v>2227.4424842222215</v>
      </c>
      <c r="J22" s="55">
        <f t="shared" si="3"/>
        <v>3344.7555547288221</v>
      </c>
      <c r="K22" s="55">
        <f t="shared" si="3"/>
        <v>13957.181961777776</v>
      </c>
      <c r="L22" s="8">
        <f t="shared" si="0"/>
        <v>24062.727277751044</v>
      </c>
      <c r="M22" s="8">
        <f t="shared" si="4"/>
        <v>2673.6363641945604</v>
      </c>
    </row>
    <row r="23" spans="1:21">
      <c r="A23" s="54">
        <v>0.02</v>
      </c>
      <c r="B23" s="49" t="s">
        <v>16</v>
      </c>
      <c r="C23" s="55">
        <f t="shared" si="3"/>
        <v>1111.0976617661863</v>
      </c>
      <c r="D23" s="55">
        <f t="shared" si="3"/>
        <v>1405.7867867090517</v>
      </c>
      <c r="E23" s="55">
        <f t="shared" si="3"/>
        <v>1269.6206525827554</v>
      </c>
      <c r="F23" s="55">
        <f t="shared" si="3"/>
        <v>1106.5904612686595</v>
      </c>
      <c r="G23" s="55">
        <f t="shared" si="3"/>
        <v>1249.5613593976052</v>
      </c>
      <c r="H23" s="55">
        <f t="shared" si="3"/>
        <v>1231.1989297621408</v>
      </c>
      <c r="I23" s="55">
        <f t="shared" si="3"/>
        <v>995.52846071764429</v>
      </c>
      <c r="J23" s="55">
        <f t="shared" si="3"/>
        <v>1157.6805228310493</v>
      </c>
      <c r="K23" s="55">
        <f t="shared" si="3"/>
        <v>1159.8619191018786</v>
      </c>
      <c r="L23" s="8">
        <f t="shared" si="0"/>
        <v>10686.92675413697</v>
      </c>
      <c r="M23" s="8">
        <f t="shared" si="4"/>
        <v>1187.4363060152189</v>
      </c>
    </row>
    <row r="24" spans="1:21">
      <c r="A24" s="54">
        <v>0.01</v>
      </c>
      <c r="B24" s="51" t="s">
        <v>17</v>
      </c>
      <c r="C24" s="56">
        <f t="shared" si="3"/>
        <v>5798.3127296217399</v>
      </c>
      <c r="D24" s="56">
        <f t="shared" si="3"/>
        <v>5100.692485410781</v>
      </c>
      <c r="E24" s="56">
        <f t="shared" si="3"/>
        <v>6414.2698705900284</v>
      </c>
      <c r="F24" s="56">
        <f t="shared" si="3"/>
        <v>6498.1442555389203</v>
      </c>
      <c r="G24" s="56">
        <f t="shared" si="3"/>
        <v>5408.2366405016874</v>
      </c>
      <c r="H24" s="56">
        <f t="shared" si="3"/>
        <v>5721.964809646448</v>
      </c>
      <c r="I24" s="56">
        <f t="shared" si="3"/>
        <v>3785.5865210555598</v>
      </c>
      <c r="J24" s="56">
        <f t="shared" si="3"/>
        <v>5607.4109547053577</v>
      </c>
      <c r="K24" s="56">
        <f t="shared" si="3"/>
        <v>8178.0257660010238</v>
      </c>
      <c r="L24" s="8">
        <f t="shared" si="0"/>
        <v>52512.644033071541</v>
      </c>
      <c r="M24" s="8">
        <f t="shared" si="4"/>
        <v>5834.7382258968382</v>
      </c>
    </row>
    <row r="25" spans="1:21">
      <c r="B25" s="52"/>
      <c r="L25" s="53"/>
    </row>
    <row r="26" spans="1:21">
      <c r="B26" s="57" t="s">
        <v>18</v>
      </c>
      <c r="C26" s="7" t="s">
        <v>0</v>
      </c>
      <c r="D26" s="7" t="s">
        <v>1</v>
      </c>
      <c r="E26" s="7" t="s">
        <v>2</v>
      </c>
      <c r="F26" s="7" t="s">
        <v>3</v>
      </c>
      <c r="G26" s="7" t="s">
        <v>4</v>
      </c>
      <c r="H26" s="7" t="s">
        <v>5</v>
      </c>
      <c r="I26" s="7" t="s">
        <v>6</v>
      </c>
      <c r="J26" s="7" t="s">
        <v>7</v>
      </c>
      <c r="K26" s="7" t="s">
        <v>8</v>
      </c>
      <c r="L26" s="21" t="s">
        <v>83</v>
      </c>
      <c r="M26" s="46" t="s">
        <v>14</v>
      </c>
      <c r="N26" s="58"/>
      <c r="O26" s="58"/>
      <c r="P26" s="59"/>
      <c r="Q26" s="58"/>
      <c r="R26" s="58"/>
      <c r="S26" s="60"/>
      <c r="T26" s="60"/>
      <c r="U26" s="60"/>
    </row>
    <row r="27" spans="1:21">
      <c r="B27" s="4" t="s">
        <v>72</v>
      </c>
      <c r="C27" s="61">
        <v>4.0000000000000008E-2</v>
      </c>
      <c r="D27" s="61">
        <v>0.03</v>
      </c>
      <c r="E27" s="61">
        <v>4.0000000000000008E-2</v>
      </c>
      <c r="F27" s="61">
        <v>4.0000000000000008E-2</v>
      </c>
      <c r="G27" s="61">
        <v>0.03</v>
      </c>
      <c r="H27" s="61">
        <v>0.06</v>
      </c>
      <c r="I27" s="61">
        <v>0.04</v>
      </c>
      <c r="J27" s="62">
        <v>0.03</v>
      </c>
      <c r="K27" s="62">
        <v>0.02</v>
      </c>
      <c r="L27" s="63">
        <f>AVERAGE(C27:K27)</f>
        <v>3.6666666666666674E-2</v>
      </c>
      <c r="M27" s="46" t="s">
        <v>14</v>
      </c>
      <c r="N27" s="64"/>
      <c r="O27" s="64"/>
      <c r="P27" s="64"/>
      <c r="Q27" s="64"/>
      <c r="R27" s="64"/>
      <c r="S27" s="60"/>
      <c r="T27" s="65"/>
      <c r="U27" s="60"/>
    </row>
    <row r="28" spans="1:21">
      <c r="B28" s="4" t="s">
        <v>73</v>
      </c>
      <c r="C28" s="61">
        <v>0.06</v>
      </c>
      <c r="D28" s="61">
        <v>4.4999999999999998E-2</v>
      </c>
      <c r="E28" s="61">
        <v>0.06</v>
      </c>
      <c r="F28" s="61">
        <v>0.06</v>
      </c>
      <c r="G28" s="61">
        <v>4.4999999999999998E-2</v>
      </c>
      <c r="H28" s="61">
        <v>7.4999999999999997E-2</v>
      </c>
      <c r="I28" s="61">
        <v>0.06</v>
      </c>
      <c r="J28" s="62">
        <v>4.4999999999999998E-2</v>
      </c>
      <c r="K28" s="62">
        <v>0.04</v>
      </c>
      <c r="L28" s="63">
        <f t="shared" ref="L28:L36" si="5">AVERAGE(C28:K28)</f>
        <v>5.4444444444444434E-2</v>
      </c>
      <c r="N28" s="64"/>
      <c r="O28" s="64"/>
      <c r="P28" s="64"/>
      <c r="Q28" s="64"/>
      <c r="R28" s="64"/>
      <c r="S28" s="60"/>
      <c r="T28" s="65"/>
      <c r="U28" s="60"/>
    </row>
    <row r="29" spans="1:21">
      <c r="B29" s="4" t="s">
        <v>74</v>
      </c>
      <c r="C29" s="61">
        <v>0.1</v>
      </c>
      <c r="D29" s="61">
        <v>7.4999999999999997E-2</v>
      </c>
      <c r="E29" s="61">
        <v>0.1</v>
      </c>
      <c r="F29" s="61">
        <v>0.1</v>
      </c>
      <c r="G29" s="61">
        <v>7.4999999999999997E-2</v>
      </c>
      <c r="H29" s="61">
        <v>0.09</v>
      </c>
      <c r="I29" s="61">
        <v>0.1</v>
      </c>
      <c r="J29" s="62">
        <v>7.4999999999999997E-2</v>
      </c>
      <c r="K29" s="62">
        <v>6.5000000000000002E-2</v>
      </c>
      <c r="L29" s="63">
        <f t="shared" si="5"/>
        <v>8.666666666666667E-2</v>
      </c>
      <c r="N29" s="64"/>
      <c r="O29" s="64"/>
      <c r="P29" s="64"/>
      <c r="Q29" s="64"/>
      <c r="R29" s="64"/>
      <c r="S29" s="60"/>
      <c r="T29" s="65"/>
      <c r="U29" s="60"/>
    </row>
    <row r="30" spans="1:21">
      <c r="B30" s="4" t="s">
        <v>10</v>
      </c>
      <c r="C30" s="61">
        <v>0.3</v>
      </c>
      <c r="D30" s="61">
        <v>0.27500000000000002</v>
      </c>
      <c r="E30" s="61">
        <v>0.25</v>
      </c>
      <c r="F30" s="61">
        <v>0.25</v>
      </c>
      <c r="G30" s="61">
        <v>0.22500000000000001</v>
      </c>
      <c r="H30" s="61">
        <v>0.2</v>
      </c>
      <c r="I30" s="61">
        <v>0.22500000000000001</v>
      </c>
      <c r="J30" s="62">
        <v>0.22500000000000001</v>
      </c>
      <c r="K30" s="62">
        <v>0.2</v>
      </c>
      <c r="L30" s="63">
        <f t="shared" si="5"/>
        <v>0.23888888888888893</v>
      </c>
      <c r="N30" s="64"/>
      <c r="O30" s="64"/>
      <c r="P30" s="64"/>
      <c r="Q30" s="64"/>
      <c r="R30" s="64"/>
      <c r="S30" s="60"/>
      <c r="T30" s="65"/>
      <c r="U30" s="60"/>
    </row>
    <row r="31" spans="1:21">
      <c r="B31" s="49" t="s">
        <v>11</v>
      </c>
      <c r="C31" s="61">
        <v>0.15</v>
      </c>
      <c r="D31" s="61">
        <v>0.2</v>
      </c>
      <c r="E31" s="61">
        <v>0.15</v>
      </c>
      <c r="F31" s="61">
        <v>0.1</v>
      </c>
      <c r="G31" s="61">
        <v>0.2</v>
      </c>
      <c r="H31" s="61">
        <v>0.15</v>
      </c>
      <c r="I31" s="61">
        <v>0.125</v>
      </c>
      <c r="J31" s="62">
        <v>0.1</v>
      </c>
      <c r="K31" s="62">
        <v>0.1</v>
      </c>
      <c r="L31" s="63">
        <f t="shared" si="5"/>
        <v>0.14166666666666672</v>
      </c>
      <c r="N31" s="64"/>
      <c r="O31" s="64"/>
      <c r="P31" s="64"/>
      <c r="Q31" s="64"/>
      <c r="R31" s="64"/>
      <c r="S31" s="60"/>
      <c r="T31" s="65"/>
      <c r="U31" s="60"/>
    </row>
    <row r="32" spans="1:21">
      <c r="B32" s="49" t="s">
        <v>12</v>
      </c>
      <c r="C32" s="61">
        <v>0</v>
      </c>
      <c r="D32" s="61">
        <v>0</v>
      </c>
      <c r="E32" s="61">
        <v>0.05</v>
      </c>
      <c r="F32" s="61">
        <v>0.05</v>
      </c>
      <c r="G32" s="61">
        <v>7.4999999999999997E-2</v>
      </c>
      <c r="H32" s="61">
        <v>0.15</v>
      </c>
      <c r="I32" s="61">
        <v>7.4999999999999997E-2</v>
      </c>
      <c r="J32" s="62">
        <v>0.15</v>
      </c>
      <c r="K32" s="62">
        <v>0.125</v>
      </c>
      <c r="L32" s="63">
        <f t="shared" si="5"/>
        <v>7.4999999999999997E-2</v>
      </c>
      <c r="N32" s="64"/>
      <c r="O32" s="64"/>
      <c r="P32" s="64"/>
      <c r="Q32" s="64"/>
      <c r="R32" s="64"/>
      <c r="S32" s="60"/>
      <c r="T32" s="65"/>
      <c r="U32" s="60"/>
    </row>
    <row r="33" spans="2:22">
      <c r="B33" s="4" t="s">
        <v>146</v>
      </c>
      <c r="C33" s="61">
        <v>0.05</v>
      </c>
      <c r="D33" s="61">
        <v>0.1</v>
      </c>
      <c r="E33" s="61">
        <v>0.1</v>
      </c>
      <c r="F33" s="61">
        <v>0.1</v>
      </c>
      <c r="G33" s="61">
        <v>0.1</v>
      </c>
      <c r="H33" s="61">
        <v>0.1</v>
      </c>
      <c r="I33" s="61">
        <v>0.15</v>
      </c>
      <c r="J33" s="62">
        <v>0.1</v>
      </c>
      <c r="K33" s="62">
        <v>0.125</v>
      </c>
      <c r="L33" s="63">
        <f t="shared" si="5"/>
        <v>0.10277777777777777</v>
      </c>
      <c r="N33" s="64"/>
      <c r="O33" s="64"/>
      <c r="P33" s="64"/>
      <c r="Q33" s="64"/>
      <c r="R33" s="64"/>
      <c r="S33" s="60"/>
      <c r="T33" s="65"/>
      <c r="U33" s="60"/>
    </row>
    <row r="34" spans="2:22">
      <c r="B34" s="49" t="s">
        <v>16</v>
      </c>
      <c r="C34" s="61">
        <v>0.1</v>
      </c>
      <c r="D34" s="61">
        <v>0.17499999999999999</v>
      </c>
      <c r="E34" s="61">
        <v>0.1</v>
      </c>
      <c r="F34" s="61">
        <v>0.15</v>
      </c>
      <c r="G34" s="61">
        <v>0.1</v>
      </c>
      <c r="H34" s="61">
        <v>7.4999999999999997E-2</v>
      </c>
      <c r="I34" s="61">
        <v>0.125</v>
      </c>
      <c r="J34" s="62">
        <v>0.1</v>
      </c>
      <c r="K34" s="62">
        <v>0.17499999999999999</v>
      </c>
      <c r="L34" s="63">
        <f t="shared" si="5"/>
        <v>0.1222222222222222</v>
      </c>
      <c r="N34" s="64" t="s">
        <v>14</v>
      </c>
      <c r="O34" s="64"/>
      <c r="P34" s="64"/>
      <c r="Q34" s="64"/>
      <c r="R34" s="64"/>
      <c r="S34" s="60"/>
      <c r="T34" s="65"/>
      <c r="U34" s="60"/>
    </row>
    <row r="35" spans="2:22">
      <c r="B35" s="51" t="s">
        <v>17</v>
      </c>
      <c r="C35" s="66">
        <v>0.2</v>
      </c>
      <c r="D35" s="66">
        <v>0.1</v>
      </c>
      <c r="E35" s="66">
        <v>0.15</v>
      </c>
      <c r="F35" s="66">
        <v>0.15</v>
      </c>
      <c r="G35" s="66">
        <v>0.15</v>
      </c>
      <c r="H35" s="66">
        <v>0.1</v>
      </c>
      <c r="I35" s="66">
        <v>0.1</v>
      </c>
      <c r="J35" s="67">
        <v>0.17499999999999999</v>
      </c>
      <c r="K35" s="67">
        <v>0.15</v>
      </c>
      <c r="L35" s="68">
        <f t="shared" si="5"/>
        <v>0.14166666666666666</v>
      </c>
      <c r="N35" s="64"/>
      <c r="O35" s="64"/>
      <c r="P35" s="64"/>
      <c r="Q35" s="64"/>
      <c r="R35" s="64"/>
      <c r="S35" s="60"/>
      <c r="T35" s="65"/>
      <c r="U35" s="60"/>
    </row>
    <row r="36" spans="2:22">
      <c r="B36" s="52"/>
      <c r="C36" s="69">
        <f t="shared" ref="C36:K36" si="6">SUM(C27:C35)</f>
        <v>1</v>
      </c>
      <c r="D36" s="69">
        <f t="shared" si="6"/>
        <v>0.99999999999999989</v>
      </c>
      <c r="E36" s="69">
        <f t="shared" si="6"/>
        <v>1</v>
      </c>
      <c r="F36" s="69">
        <f t="shared" si="6"/>
        <v>1</v>
      </c>
      <c r="G36" s="69">
        <f t="shared" si="6"/>
        <v>0.99999999999999989</v>
      </c>
      <c r="H36" s="69">
        <f t="shared" si="6"/>
        <v>1</v>
      </c>
      <c r="I36" s="69">
        <f t="shared" si="6"/>
        <v>1</v>
      </c>
      <c r="J36" s="69">
        <f t="shared" si="6"/>
        <v>1</v>
      </c>
      <c r="K36" s="69">
        <f t="shared" si="6"/>
        <v>1</v>
      </c>
      <c r="L36" s="69">
        <f t="shared" si="5"/>
        <v>1</v>
      </c>
      <c r="N36" s="64"/>
      <c r="O36" s="64"/>
      <c r="P36" s="64"/>
      <c r="Q36" s="64"/>
      <c r="R36" s="64"/>
      <c r="S36" s="60"/>
      <c r="T36" s="60"/>
      <c r="U36" s="60"/>
    </row>
    <row r="37" spans="2:22">
      <c r="B37" s="52"/>
      <c r="C37" s="70"/>
      <c r="D37" s="70"/>
      <c r="E37" s="70"/>
      <c r="F37" s="70"/>
      <c r="G37" s="70"/>
      <c r="H37" s="70"/>
      <c r="I37" s="70"/>
      <c r="J37" s="70"/>
      <c r="K37" s="70"/>
      <c r="L37" s="53"/>
      <c r="P37" s="47" t="s">
        <v>14</v>
      </c>
    </row>
    <row r="38" spans="2:22">
      <c r="B38" s="57" t="s">
        <v>84</v>
      </c>
      <c r="C38" s="7" t="s">
        <v>0</v>
      </c>
      <c r="D38" s="7" t="s">
        <v>1</v>
      </c>
      <c r="E38" s="7" t="s">
        <v>2</v>
      </c>
      <c r="F38" s="7" t="s">
        <v>3</v>
      </c>
      <c r="G38" s="7" t="s">
        <v>4</v>
      </c>
      <c r="H38" s="7" t="s">
        <v>5</v>
      </c>
      <c r="I38" s="7" t="s">
        <v>6</v>
      </c>
      <c r="J38" s="7" t="s">
        <v>7</v>
      </c>
      <c r="K38" s="7" t="s">
        <v>8</v>
      </c>
      <c r="L38" s="7" t="s">
        <v>88</v>
      </c>
      <c r="M38" s="7" t="s">
        <v>89</v>
      </c>
      <c r="N38" s="71"/>
      <c r="O38" s="71"/>
      <c r="P38" s="71" t="s">
        <v>14</v>
      </c>
      <c r="Q38" s="71"/>
      <c r="R38" s="71"/>
      <c r="S38" s="71"/>
      <c r="T38" s="71"/>
      <c r="U38" s="71"/>
      <c r="V38" s="71"/>
    </row>
    <row r="39" spans="2:22">
      <c r="B39" s="4" t="s">
        <v>72</v>
      </c>
      <c r="C39" s="268">
        <f>C16*C27</f>
        <v>22.004266666666673</v>
      </c>
      <c r="D39" s="268">
        <f t="shared" ref="D39:K39" si="7">D16*D27</f>
        <v>28.332799999999999</v>
      </c>
      <c r="E39" s="268">
        <f t="shared" si="7"/>
        <v>31.368533333333342</v>
      </c>
      <c r="F39" s="268">
        <f t="shared" si="7"/>
        <v>37.772800000000004</v>
      </c>
      <c r="G39" s="268">
        <f t="shared" si="7"/>
        <v>46.953599999999994</v>
      </c>
      <c r="H39" s="268">
        <f t="shared" si="7"/>
        <v>54.347199999999994</v>
      </c>
      <c r="I39" s="268">
        <f t="shared" si="7"/>
        <v>20.474666666666668</v>
      </c>
      <c r="J39" s="268">
        <f t="shared" si="7"/>
        <v>42.199199999999998</v>
      </c>
      <c r="K39" s="268">
        <f t="shared" si="7"/>
        <v>43.833599999999997</v>
      </c>
      <c r="L39" s="8">
        <f>SUM(C39:K39)</f>
        <v>327.28666666666669</v>
      </c>
      <c r="M39" s="8">
        <f>AVERAGE(C39:K39)</f>
        <v>36.36518518518519</v>
      </c>
      <c r="N39" s="72"/>
      <c r="O39" s="72"/>
      <c r="P39" s="72"/>
      <c r="Q39" s="72"/>
      <c r="R39" s="72"/>
      <c r="S39" s="72"/>
      <c r="T39" s="72"/>
      <c r="U39" s="72"/>
      <c r="V39" s="72"/>
    </row>
    <row r="40" spans="2:22">
      <c r="B40" s="4" t="s">
        <v>73</v>
      </c>
      <c r="C40" s="268">
        <f t="shared" ref="C40:K47" si="8">C17*C28</f>
        <v>40.765999999999998</v>
      </c>
      <c r="D40" s="268">
        <f t="shared" si="8"/>
        <v>50.302499999999995</v>
      </c>
      <c r="E40" s="268">
        <f t="shared" si="8"/>
        <v>65.456000000000003</v>
      </c>
      <c r="F40" s="268">
        <f t="shared" si="8"/>
        <v>69.259999999999991</v>
      </c>
      <c r="G40" s="268">
        <f t="shared" si="8"/>
        <v>96.955500000000001</v>
      </c>
      <c r="H40" s="268">
        <f t="shared" si="8"/>
        <v>91.287500000000009</v>
      </c>
      <c r="I40" s="268">
        <f t="shared" si="8"/>
        <v>38.81</v>
      </c>
      <c r="J40" s="268">
        <f t="shared" si="8"/>
        <v>84.9375</v>
      </c>
      <c r="K40" s="268">
        <f t="shared" si="8"/>
        <v>117.004</v>
      </c>
      <c r="L40" s="8">
        <f t="shared" si="0"/>
        <v>654.77900000000011</v>
      </c>
      <c r="M40" s="8">
        <f t="shared" ref="M40:M48" si="9">AVERAGE(C40:K40)</f>
        <v>72.753222222222234</v>
      </c>
      <c r="N40" s="72"/>
      <c r="O40" s="72"/>
      <c r="P40" s="72"/>
      <c r="Q40" s="72"/>
      <c r="R40" s="72"/>
      <c r="S40" s="72"/>
      <c r="T40" s="72"/>
      <c r="U40" s="72"/>
      <c r="V40" s="72"/>
    </row>
    <row r="41" spans="2:22">
      <c r="B41" s="4" t="s">
        <v>74</v>
      </c>
      <c r="C41" s="268">
        <f t="shared" si="8"/>
        <v>105.68444444444442</v>
      </c>
      <c r="D41" s="268">
        <f t="shared" si="8"/>
        <v>115.50666666666665</v>
      </c>
      <c r="E41" s="268">
        <f t="shared" si="8"/>
        <v>176.20888888888894</v>
      </c>
      <c r="F41" s="268">
        <f t="shared" si="8"/>
        <v>182.79111111111115</v>
      </c>
      <c r="G41" s="268">
        <f t="shared" si="8"/>
        <v>283.25666666666666</v>
      </c>
      <c r="H41" s="268">
        <f t="shared" si="8"/>
        <v>194.93599999999998</v>
      </c>
      <c r="I41" s="268">
        <f t="shared" si="8"/>
        <v>98.324444444444453</v>
      </c>
      <c r="J41" s="268">
        <f t="shared" si="8"/>
        <v>216.40666666666664</v>
      </c>
      <c r="K41" s="268">
        <f t="shared" si="8"/>
        <v>269.44666666666666</v>
      </c>
      <c r="L41" s="8">
        <f t="shared" si="0"/>
        <v>1642.5615555555555</v>
      </c>
      <c r="M41" s="8">
        <f t="shared" si="9"/>
        <v>182.50683950617284</v>
      </c>
      <c r="N41" s="72"/>
      <c r="O41" s="72"/>
      <c r="P41" s="72"/>
      <c r="Q41" s="72"/>
      <c r="R41" s="72"/>
      <c r="S41" s="72"/>
      <c r="T41" s="72"/>
      <c r="U41" s="72"/>
      <c r="V41" s="72"/>
    </row>
    <row r="42" spans="2:22">
      <c r="B42" s="4" t="s">
        <v>10</v>
      </c>
      <c r="C42" s="268">
        <f t="shared" si="8"/>
        <v>524.54</v>
      </c>
      <c r="D42" s="268">
        <f t="shared" si="8"/>
        <v>1013.5766666666668</v>
      </c>
      <c r="E42" s="268">
        <f t="shared" si="8"/>
        <v>777.60833333333323</v>
      </c>
      <c r="F42" s="268">
        <f t="shared" si="8"/>
        <v>756.375</v>
      </c>
      <c r="G42" s="268">
        <f t="shared" si="8"/>
        <v>1457.2874999999999</v>
      </c>
      <c r="H42" s="268">
        <f t="shared" si="8"/>
        <v>768.12666666666678</v>
      </c>
      <c r="I42" s="268">
        <f t="shared" si="8"/>
        <v>396.33750000000003</v>
      </c>
      <c r="J42" s="268">
        <f t="shared" si="8"/>
        <v>1122.6300000000001</v>
      </c>
      <c r="K42" s="268">
        <f t="shared" si="8"/>
        <v>1315.3266666666668</v>
      </c>
      <c r="L42" s="8">
        <f t="shared" ref="L42:L48" si="10">SUM(C42:K42)</f>
        <v>8131.8083333333334</v>
      </c>
      <c r="M42" s="8">
        <f t="shared" si="9"/>
        <v>903.53425925925922</v>
      </c>
      <c r="N42" s="72"/>
      <c r="O42" s="72"/>
      <c r="P42" s="72"/>
      <c r="Q42" s="72"/>
      <c r="R42" s="72"/>
      <c r="S42" s="72"/>
      <c r="T42" s="72"/>
      <c r="U42" s="72"/>
      <c r="V42" s="72"/>
    </row>
    <row r="43" spans="2:22">
      <c r="B43" s="49" t="s">
        <v>11</v>
      </c>
      <c r="C43" s="268">
        <f t="shared" si="8"/>
        <v>55.833333333333336</v>
      </c>
      <c r="D43" s="268">
        <f t="shared" si="8"/>
        <v>258.44444444444451</v>
      </c>
      <c r="E43" s="268">
        <f t="shared" si="8"/>
        <v>193.66666666666666</v>
      </c>
      <c r="F43" s="268">
        <f t="shared" si="8"/>
        <v>134.66666666666669</v>
      </c>
      <c r="G43" s="268">
        <f t="shared" si="8"/>
        <v>529.55555555555554</v>
      </c>
      <c r="H43" s="268">
        <f t="shared" si="8"/>
        <v>348.66666666666669</v>
      </c>
      <c r="I43" s="268">
        <f t="shared" si="8"/>
        <v>146.25</v>
      </c>
      <c r="J43" s="268">
        <f t="shared" si="8"/>
        <v>316.33333333333337</v>
      </c>
      <c r="K43" s="268">
        <f t="shared" si="8"/>
        <v>517.88888888888903</v>
      </c>
      <c r="L43" s="8">
        <f t="shared" si="10"/>
        <v>2501.3055555555557</v>
      </c>
      <c r="M43" s="8">
        <f t="shared" si="9"/>
        <v>277.92283950617286</v>
      </c>
      <c r="N43" s="72"/>
      <c r="O43" s="72"/>
      <c r="P43" s="72"/>
      <c r="Q43" s="72"/>
      <c r="R43" s="72"/>
      <c r="S43" s="72"/>
      <c r="T43" s="72"/>
      <c r="U43" s="72"/>
      <c r="V43" s="72"/>
    </row>
    <row r="44" spans="2:22">
      <c r="B44" s="49" t="s">
        <v>12</v>
      </c>
      <c r="C44" s="268">
        <f t="shared" si="8"/>
        <v>0</v>
      </c>
      <c r="D44" s="268">
        <f t="shared" si="8"/>
        <v>0</v>
      </c>
      <c r="E44" s="268">
        <f t="shared" si="8"/>
        <v>25.333333333333332</v>
      </c>
      <c r="F44" s="268">
        <f t="shared" si="8"/>
        <v>80.333333333333329</v>
      </c>
      <c r="G44" s="268">
        <f t="shared" si="8"/>
        <v>78</v>
      </c>
      <c r="H44" s="268">
        <f t="shared" si="8"/>
        <v>423</v>
      </c>
      <c r="I44" s="268">
        <f t="shared" si="8"/>
        <v>121.5</v>
      </c>
      <c r="J44" s="268">
        <f t="shared" si="8"/>
        <v>786.99999999999989</v>
      </c>
      <c r="K44" s="268">
        <f t="shared" si="8"/>
        <v>1495</v>
      </c>
      <c r="L44" s="8">
        <f t="shared" si="10"/>
        <v>3010.1666666666665</v>
      </c>
      <c r="M44" s="8">
        <f t="shared" si="9"/>
        <v>334.46296296296293</v>
      </c>
      <c r="N44" s="72"/>
      <c r="O44" s="72"/>
      <c r="P44" s="72"/>
      <c r="Q44" s="72"/>
      <c r="R44" s="72"/>
      <c r="S44" s="72"/>
      <c r="T44" s="72"/>
      <c r="U44" s="72"/>
      <c r="V44" s="72"/>
    </row>
    <row r="45" spans="2:22">
      <c r="B45" s="4" t="s">
        <v>146</v>
      </c>
      <c r="C45" s="268">
        <f t="shared" si="8"/>
        <v>15.746229744444443</v>
      </c>
      <c r="D45" s="268">
        <f t="shared" si="8"/>
        <v>21.912129511111118</v>
      </c>
      <c r="E45" s="268">
        <f t="shared" si="8"/>
        <v>118.27218154666667</v>
      </c>
      <c r="F45" s="268">
        <f t="shared" si="8"/>
        <v>65.000622511111118</v>
      </c>
      <c r="G45" s="268">
        <f t="shared" si="8"/>
        <v>62.094033044444444</v>
      </c>
      <c r="H45" s="268">
        <f t="shared" si="8"/>
        <v>154.56330160000002</v>
      </c>
      <c r="I45" s="268">
        <f t="shared" si="8"/>
        <v>334.11637263333324</v>
      </c>
      <c r="J45" s="268">
        <f t="shared" si="8"/>
        <v>334.47555547288221</v>
      </c>
      <c r="K45" s="268">
        <f t="shared" si="8"/>
        <v>1744.6477452222221</v>
      </c>
      <c r="L45" s="8">
        <f t="shared" si="10"/>
        <v>2850.8281712862154</v>
      </c>
      <c r="M45" s="8">
        <f t="shared" si="9"/>
        <v>316.75868569846835</v>
      </c>
      <c r="N45" s="72"/>
      <c r="O45" s="72"/>
      <c r="P45" s="72"/>
      <c r="Q45" s="72"/>
      <c r="R45" s="72"/>
      <c r="S45" s="72"/>
      <c r="T45" s="72"/>
      <c r="U45" s="72"/>
      <c r="V45" s="72"/>
    </row>
    <row r="46" spans="2:22">
      <c r="B46" s="49" t="s">
        <v>16</v>
      </c>
      <c r="C46" s="268">
        <f t="shared" si="8"/>
        <v>111.10976617661863</v>
      </c>
      <c r="D46" s="268">
        <f t="shared" si="8"/>
        <v>246.01268767408405</v>
      </c>
      <c r="E46" s="268">
        <f t="shared" si="8"/>
        <v>126.96206525827554</v>
      </c>
      <c r="F46" s="268">
        <f t="shared" si="8"/>
        <v>165.98856919029893</v>
      </c>
      <c r="G46" s="268">
        <f t="shared" si="8"/>
        <v>124.95613593976053</v>
      </c>
      <c r="H46" s="268">
        <f t="shared" si="8"/>
        <v>92.339919732160553</v>
      </c>
      <c r="I46" s="268">
        <f t="shared" si="8"/>
        <v>124.44105758970554</v>
      </c>
      <c r="J46" s="268">
        <f t="shared" si="8"/>
        <v>115.76805228310494</v>
      </c>
      <c r="K46" s="268">
        <f t="shared" si="8"/>
        <v>202.97583584282873</v>
      </c>
      <c r="L46" s="8">
        <f t="shared" si="10"/>
        <v>1310.5540896868374</v>
      </c>
      <c r="M46" s="8">
        <f t="shared" si="9"/>
        <v>145.61712107631527</v>
      </c>
      <c r="N46" s="72"/>
      <c r="O46" s="72"/>
      <c r="P46" s="72"/>
      <c r="Q46" s="72"/>
      <c r="R46" s="72"/>
      <c r="S46" s="72"/>
      <c r="T46" s="72"/>
      <c r="U46" s="72"/>
      <c r="V46" s="72"/>
    </row>
    <row r="47" spans="2:22">
      <c r="B47" s="51" t="s">
        <v>17</v>
      </c>
      <c r="C47" s="269">
        <f t="shared" si="8"/>
        <v>1159.662545924348</v>
      </c>
      <c r="D47" s="269">
        <f t="shared" si="8"/>
        <v>510.06924854107814</v>
      </c>
      <c r="E47" s="269">
        <f t="shared" si="8"/>
        <v>962.14048058850426</v>
      </c>
      <c r="F47" s="269">
        <f t="shared" si="8"/>
        <v>974.721638330838</v>
      </c>
      <c r="G47" s="269">
        <f t="shared" si="8"/>
        <v>811.23549607525308</v>
      </c>
      <c r="H47" s="269">
        <f t="shared" si="8"/>
        <v>572.19648096464482</v>
      </c>
      <c r="I47" s="269">
        <f t="shared" si="8"/>
        <v>378.55865210555601</v>
      </c>
      <c r="J47" s="269">
        <f t="shared" si="8"/>
        <v>981.2969170734375</v>
      </c>
      <c r="K47" s="269">
        <f t="shared" si="8"/>
        <v>1226.7038649001536</v>
      </c>
      <c r="L47" s="8">
        <f t="shared" si="10"/>
        <v>7576.5853245038134</v>
      </c>
      <c r="M47" s="8">
        <f t="shared" si="9"/>
        <v>841.84281383375708</v>
      </c>
      <c r="N47" s="72"/>
      <c r="O47" s="72"/>
      <c r="P47" s="72"/>
      <c r="Q47" s="72"/>
      <c r="R47" s="72"/>
      <c r="S47" s="72"/>
      <c r="T47" s="72"/>
      <c r="U47" s="72"/>
      <c r="V47" s="72"/>
    </row>
    <row r="48" spans="2:22" s="75" customFormat="1">
      <c r="B48" s="73" t="s">
        <v>65</v>
      </c>
      <c r="C48" s="74">
        <f t="shared" ref="C48:K48" si="11">SUM(C39:C47)</f>
        <v>2035.3465862898556</v>
      </c>
      <c r="D48" s="74">
        <f t="shared" si="11"/>
        <v>2244.157143504051</v>
      </c>
      <c r="E48" s="74">
        <f t="shared" si="11"/>
        <v>2477.0164829490018</v>
      </c>
      <c r="F48" s="74">
        <f t="shared" si="11"/>
        <v>2466.909741143359</v>
      </c>
      <c r="G48" s="74">
        <f t="shared" si="11"/>
        <v>3490.2944872816802</v>
      </c>
      <c r="H48" s="74">
        <f t="shared" si="11"/>
        <v>2699.4637356301387</v>
      </c>
      <c r="I48" s="74">
        <f t="shared" si="11"/>
        <v>1658.812693439706</v>
      </c>
      <c r="J48" s="74">
        <f t="shared" si="11"/>
        <v>4001.0472248294254</v>
      </c>
      <c r="K48" s="74">
        <f t="shared" si="11"/>
        <v>6932.8272681874269</v>
      </c>
      <c r="L48" s="8">
        <f t="shared" si="10"/>
        <v>28005.875363254647</v>
      </c>
      <c r="M48" s="8">
        <f t="shared" si="9"/>
        <v>3111.7639292505164</v>
      </c>
    </row>
    <row r="49" spans="2:13">
      <c r="L49" s="47"/>
    </row>
    <row r="50" spans="2:13">
      <c r="B50" s="57" t="s">
        <v>87</v>
      </c>
      <c r="C50" s="7" t="s">
        <v>0</v>
      </c>
      <c r="D50" s="7" t="s">
        <v>1</v>
      </c>
      <c r="E50" s="7" t="s">
        <v>2</v>
      </c>
      <c r="F50" s="7" t="s">
        <v>3</v>
      </c>
      <c r="G50" s="7" t="s">
        <v>4</v>
      </c>
      <c r="H50" s="7" t="s">
        <v>5</v>
      </c>
      <c r="I50" s="7" t="s">
        <v>6</v>
      </c>
      <c r="J50" s="7" t="s">
        <v>7</v>
      </c>
      <c r="K50" s="7" t="s">
        <v>8</v>
      </c>
      <c r="L50" s="7" t="s">
        <v>94</v>
      </c>
    </row>
    <row r="51" spans="2:13">
      <c r="B51" s="4" t="s">
        <v>9</v>
      </c>
      <c r="C51" s="62">
        <f>C39/$C$48</f>
        <v>1.0811066191324834E-2</v>
      </c>
      <c r="D51" s="62">
        <f t="shared" ref="D51:D59" si="12">D39/$D$48</f>
        <v>1.2625140838293018E-2</v>
      </c>
      <c r="E51" s="62">
        <f t="shared" ref="E51:E59" si="13">E39/$E$48</f>
        <v>1.2663837140069276E-2</v>
      </c>
      <c r="F51" s="62">
        <f t="shared" ref="F51:F59" si="14">F39/$F$48</f>
        <v>1.5311788416909462E-2</v>
      </c>
      <c r="G51" s="62">
        <f t="shared" ref="G51:G59" si="15">G39/$G$48</f>
        <v>1.345261844554799E-2</v>
      </c>
      <c r="H51" s="62">
        <f t="shared" ref="H51:H59" si="16">H39/$H$48</f>
        <v>2.0132591256060591E-2</v>
      </c>
      <c r="I51" s="62">
        <f t="shared" ref="I51:I59" si="17">I39/$I$48</f>
        <v>1.2342964788996458E-2</v>
      </c>
      <c r="J51" s="62">
        <f t="shared" ref="J51:J59" si="18">J39/$J$48</f>
        <v>1.0547038719793929E-2</v>
      </c>
      <c r="K51" s="62">
        <f t="shared" ref="K51:K59" si="19">K39/$K$48</f>
        <v>6.3226153348921099E-3</v>
      </c>
      <c r="L51" s="62">
        <f t="shared" ref="L51:L59" si="20">L39/$L$48</f>
        <v>1.1686357324009447E-2</v>
      </c>
    </row>
    <row r="52" spans="2:13">
      <c r="B52" s="4" t="s">
        <v>90</v>
      </c>
      <c r="C52" s="62">
        <f t="shared" ref="C52:C59" si="21">C40/$C$48</f>
        <v>2.0029021236285149E-2</v>
      </c>
      <c r="D52" s="62">
        <f t="shared" si="12"/>
        <v>2.2414874174745684E-2</v>
      </c>
      <c r="E52" s="62">
        <f t="shared" si="13"/>
        <v>2.6425338890789952E-2</v>
      </c>
      <c r="F52" s="62">
        <f t="shared" si="14"/>
        <v>2.8075611703531352E-2</v>
      </c>
      <c r="G52" s="62">
        <f t="shared" si="15"/>
        <v>2.7778601591727327E-2</v>
      </c>
      <c r="H52" s="62">
        <f t="shared" si="16"/>
        <v>3.3816901777600904E-2</v>
      </c>
      <c r="I52" s="62">
        <f t="shared" si="17"/>
        <v>2.3396252122669603E-2</v>
      </c>
      <c r="J52" s="62">
        <f t="shared" si="18"/>
        <v>2.1228817163891661E-2</v>
      </c>
      <c r="K52" s="62">
        <f t="shared" si="19"/>
        <v>1.6876808764137934E-2</v>
      </c>
      <c r="L52" s="62">
        <f t="shared" si="20"/>
        <v>2.3380058345153838E-2</v>
      </c>
    </row>
    <row r="53" spans="2:13">
      <c r="B53" s="4" t="s">
        <v>91</v>
      </c>
      <c r="C53" s="62">
        <f t="shared" si="21"/>
        <v>5.1924544525407824E-2</v>
      </c>
      <c r="D53" s="62">
        <f t="shared" si="12"/>
        <v>5.1469954767210863E-2</v>
      </c>
      <c r="E53" s="62">
        <f t="shared" si="13"/>
        <v>7.1137552011403718E-2</v>
      </c>
      <c r="F53" s="62">
        <f t="shared" si="14"/>
        <v>7.4097202691490227E-2</v>
      </c>
      <c r="G53" s="62">
        <f t="shared" si="15"/>
        <v>8.1155520744403811E-2</v>
      </c>
      <c r="H53" s="62">
        <f t="shared" si="16"/>
        <v>7.2212861179443061E-2</v>
      </c>
      <c r="I53" s="62">
        <f t="shared" si="17"/>
        <v>5.9273988457707878E-2</v>
      </c>
      <c r="J53" s="62">
        <f t="shared" si="18"/>
        <v>5.4087506221797366E-2</v>
      </c>
      <c r="K53" s="62">
        <f t="shared" si="19"/>
        <v>3.8865336787355577E-2</v>
      </c>
      <c r="L53" s="62">
        <f t="shared" si="20"/>
        <v>5.8650605783623987E-2</v>
      </c>
    </row>
    <row r="54" spans="2:13">
      <c r="B54" s="4" t="s">
        <v>10</v>
      </c>
      <c r="C54" s="62">
        <f t="shared" si="21"/>
        <v>0.25771532157388538</v>
      </c>
      <c r="D54" s="62">
        <f t="shared" si="12"/>
        <v>0.45165137815797401</v>
      </c>
      <c r="E54" s="62">
        <f t="shared" si="13"/>
        <v>0.31392941415050851</v>
      </c>
      <c r="F54" s="62">
        <f t="shared" si="14"/>
        <v>0.30660829919518523</v>
      </c>
      <c r="G54" s="62">
        <f t="shared" si="15"/>
        <v>0.41752565730777869</v>
      </c>
      <c r="H54" s="62">
        <f t="shared" si="16"/>
        <v>0.28454787390850506</v>
      </c>
      <c r="I54" s="62">
        <f t="shared" si="17"/>
        <v>0.23892842245989601</v>
      </c>
      <c r="J54" s="62">
        <f t="shared" si="18"/>
        <v>0.28058404135628784</v>
      </c>
      <c r="K54" s="62">
        <f t="shared" si="19"/>
        <v>0.18972442494021002</v>
      </c>
      <c r="L54" s="62">
        <f t="shared" si="20"/>
        <v>0.29036079850597146</v>
      </c>
    </row>
    <row r="55" spans="2:13">
      <c r="B55" s="4" t="s">
        <v>92</v>
      </c>
      <c r="C55" s="62">
        <f t="shared" si="21"/>
        <v>2.7431855443897386E-2</v>
      </c>
      <c r="D55" s="62">
        <f t="shared" si="12"/>
        <v>0.11516325636666717</v>
      </c>
      <c r="E55" s="62">
        <f t="shared" si="13"/>
        <v>7.8185457383835255E-2</v>
      </c>
      <c r="F55" s="62">
        <f t="shared" si="14"/>
        <v>5.4589215170982142E-2</v>
      </c>
      <c r="G55" s="62">
        <f t="shared" si="15"/>
        <v>0.15172231382916498</v>
      </c>
      <c r="H55" s="62">
        <f t="shared" si="16"/>
        <v>0.12916145605685533</v>
      </c>
      <c r="I55" s="62">
        <f t="shared" si="17"/>
        <v>8.816546954239704E-2</v>
      </c>
      <c r="J55" s="62">
        <f t="shared" si="18"/>
        <v>7.9062634244918079E-2</v>
      </c>
      <c r="K55" s="62">
        <f t="shared" si="19"/>
        <v>7.4700965256313104E-2</v>
      </c>
      <c r="L55" s="62">
        <f t="shared" si="20"/>
        <v>8.9313600203956331E-2</v>
      </c>
    </row>
    <row r="56" spans="2:13">
      <c r="B56" s="4" t="s">
        <v>93</v>
      </c>
      <c r="C56" s="62">
        <f t="shared" si="21"/>
        <v>0</v>
      </c>
      <c r="D56" s="62">
        <f t="shared" si="12"/>
        <v>0</v>
      </c>
      <c r="E56" s="62">
        <f t="shared" si="13"/>
        <v>1.0227357592377761E-2</v>
      </c>
      <c r="F56" s="62">
        <f t="shared" si="14"/>
        <v>3.2564358554967067E-2</v>
      </c>
      <c r="G56" s="62">
        <f t="shared" si="15"/>
        <v>2.2347684496028915E-2</v>
      </c>
      <c r="H56" s="62">
        <f t="shared" si="16"/>
        <v>0.15669778942270499</v>
      </c>
      <c r="I56" s="62">
        <f t="shared" si="17"/>
        <v>7.324515931214523E-2</v>
      </c>
      <c r="J56" s="62">
        <f t="shared" si="18"/>
        <v>0.19669850311090784</v>
      </c>
      <c r="K56" s="62">
        <f t="shared" si="19"/>
        <v>0.2156407396532273</v>
      </c>
      <c r="L56" s="62">
        <f t="shared" si="20"/>
        <v>0.1074833986662735</v>
      </c>
    </row>
    <row r="57" spans="2:13">
      <c r="B57" s="4" t="s">
        <v>13</v>
      </c>
      <c r="C57" s="62">
        <f t="shared" si="21"/>
        <v>7.7363874293014424E-3</v>
      </c>
      <c r="D57" s="62">
        <f t="shared" si="12"/>
        <v>9.7640798348449364E-3</v>
      </c>
      <c r="E57" s="62">
        <f t="shared" si="13"/>
        <v>4.7747837917436149E-2</v>
      </c>
      <c r="F57" s="62">
        <f t="shared" si="14"/>
        <v>2.63490071918824E-2</v>
      </c>
      <c r="G57" s="62">
        <f t="shared" si="15"/>
        <v>1.7790485379015876E-2</v>
      </c>
      <c r="H57" s="62">
        <f t="shared" si="16"/>
        <v>5.7257039448214753E-2</v>
      </c>
      <c r="I57" s="62">
        <f t="shared" si="17"/>
        <v>0.20141898717962614</v>
      </c>
      <c r="J57" s="62">
        <f t="shared" si="18"/>
        <v>8.359700265400935E-2</v>
      </c>
      <c r="K57" s="62">
        <f t="shared" si="19"/>
        <v>0.25165025432378274</v>
      </c>
      <c r="L57" s="62">
        <f t="shared" si="20"/>
        <v>0.10179393196281482</v>
      </c>
    </row>
    <row r="58" spans="2:13">
      <c r="B58" s="49" t="s">
        <v>16</v>
      </c>
      <c r="C58" s="62">
        <f t="shared" si="21"/>
        <v>5.4590096313353577E-2</v>
      </c>
      <c r="D58" s="62">
        <f t="shared" si="12"/>
        <v>0.10962364573541281</v>
      </c>
      <c r="E58" s="62">
        <f t="shared" si="13"/>
        <v>5.125604376565205E-2</v>
      </c>
      <c r="F58" s="62">
        <f t="shared" si="14"/>
        <v>6.7286032570193194E-2</v>
      </c>
      <c r="G58" s="62">
        <f t="shared" si="15"/>
        <v>3.5801029510572666E-2</v>
      </c>
      <c r="H58" s="62">
        <f t="shared" si="16"/>
        <v>3.4206764296689299E-2</v>
      </c>
      <c r="I58" s="62">
        <f t="shared" si="17"/>
        <v>7.5018148873496476E-2</v>
      </c>
      <c r="J58" s="62">
        <f t="shared" si="18"/>
        <v>2.8934437855339338E-2</v>
      </c>
      <c r="K58" s="62">
        <f t="shared" si="19"/>
        <v>2.927749790828069E-2</v>
      </c>
      <c r="L58" s="62">
        <f t="shared" si="20"/>
        <v>4.6795683858764911E-2</v>
      </c>
    </row>
    <row r="59" spans="2:13">
      <c r="B59" s="51" t="s">
        <v>17</v>
      </c>
      <c r="C59" s="67">
        <f t="shared" si="21"/>
        <v>0.56976170728654441</v>
      </c>
      <c r="D59" s="67">
        <f t="shared" si="12"/>
        <v>0.22728767012485165</v>
      </c>
      <c r="E59" s="67">
        <f t="shared" si="13"/>
        <v>0.38842716114792741</v>
      </c>
      <c r="F59" s="67">
        <f t="shared" si="14"/>
        <v>0.39511848450485898</v>
      </c>
      <c r="G59" s="67">
        <f t="shared" si="15"/>
        <v>0.23242608869575976</v>
      </c>
      <c r="H59" s="67">
        <f t="shared" si="16"/>
        <v>0.21196672265392608</v>
      </c>
      <c r="I59" s="67">
        <f t="shared" si="17"/>
        <v>0.22821060726306513</v>
      </c>
      <c r="J59" s="67">
        <f t="shared" si="18"/>
        <v>0.24526001867305444</v>
      </c>
      <c r="K59" s="67">
        <f t="shared" si="19"/>
        <v>0.1769413570318005</v>
      </c>
      <c r="L59" s="67">
        <f t="shared" si="20"/>
        <v>0.27053556534943157</v>
      </c>
    </row>
    <row r="60" spans="2:13">
      <c r="B60" s="73" t="s">
        <v>65</v>
      </c>
      <c r="C60" s="69">
        <f t="shared" ref="C60:L60" si="22">SUM(C51:C59)</f>
        <v>1</v>
      </c>
      <c r="D60" s="69">
        <f t="shared" si="22"/>
        <v>1.0000000000000002</v>
      </c>
      <c r="E60" s="69">
        <f t="shared" si="22"/>
        <v>1.0000000000000002</v>
      </c>
      <c r="F60" s="69">
        <f t="shared" si="22"/>
        <v>1</v>
      </c>
      <c r="G60" s="69">
        <f t="shared" si="22"/>
        <v>0.99999999999999989</v>
      </c>
      <c r="H60" s="69">
        <f t="shared" si="22"/>
        <v>1</v>
      </c>
      <c r="I60" s="69">
        <f t="shared" si="22"/>
        <v>1</v>
      </c>
      <c r="J60" s="69">
        <f t="shared" si="22"/>
        <v>0.99999999999999989</v>
      </c>
      <c r="K60" s="69">
        <f t="shared" si="22"/>
        <v>1</v>
      </c>
      <c r="L60" s="69">
        <f t="shared" si="22"/>
        <v>0.99999999999999989</v>
      </c>
    </row>
    <row r="61" spans="2:13">
      <c r="L61" s="47"/>
    </row>
    <row r="62" spans="2:13">
      <c r="B62" s="78"/>
      <c r="C62" s="12"/>
      <c r="D62" s="12"/>
      <c r="E62" s="12"/>
      <c r="F62" s="12"/>
      <c r="G62" s="12"/>
      <c r="H62" s="12"/>
      <c r="I62" s="12"/>
      <c r="J62" s="12"/>
      <c r="K62" s="12"/>
      <c r="L62" s="12"/>
      <c r="M62" s="270"/>
    </row>
    <row r="63" spans="2:13">
      <c r="B63" s="11"/>
      <c r="C63" s="77"/>
      <c r="D63" s="77"/>
      <c r="E63" s="77"/>
      <c r="F63" s="77"/>
      <c r="G63" s="77"/>
      <c r="H63" s="77"/>
      <c r="I63" s="77"/>
      <c r="J63" s="77"/>
      <c r="K63" s="77"/>
      <c r="L63" s="12"/>
      <c r="M63" s="270"/>
    </row>
    <row r="64" spans="2:13">
      <c r="B64" s="57" t="s">
        <v>159</v>
      </c>
      <c r="C64" s="7" t="s">
        <v>0</v>
      </c>
      <c r="D64" s="7" t="s">
        <v>1</v>
      </c>
      <c r="E64" s="7" t="s">
        <v>2</v>
      </c>
      <c r="F64" s="7" t="s">
        <v>3</v>
      </c>
      <c r="G64" s="7" t="s">
        <v>4</v>
      </c>
      <c r="H64" s="7" t="s">
        <v>5</v>
      </c>
      <c r="I64" s="7" t="s">
        <v>6</v>
      </c>
      <c r="J64" s="7" t="s">
        <v>7</v>
      </c>
      <c r="K64" s="7" t="s">
        <v>8</v>
      </c>
      <c r="L64" s="7" t="s">
        <v>94</v>
      </c>
      <c r="M64" s="270"/>
    </row>
    <row r="65" spans="2:13">
      <c r="B65" s="4" t="s">
        <v>72</v>
      </c>
      <c r="C65" s="383">
        <f>C39/'2020-21 Univ'!C39-1</f>
        <v>2.6778159374844623E-2</v>
      </c>
      <c r="D65" s="383">
        <f>D39/'2020-21 Univ'!D39-1</f>
        <v>2.2356170586070867E-3</v>
      </c>
      <c r="E65" s="383">
        <f>E39/'2020-21 Univ'!E39-1</f>
        <v>9.5087707253442844E-3</v>
      </c>
      <c r="F65" s="383">
        <f>F39/'2020-21 Univ'!F39-1</f>
        <v>4.6639475084234716E-2</v>
      </c>
      <c r="G65" s="383">
        <f>G39/'2020-21 Univ'!G39-1</f>
        <v>1.2349937905339781E-2</v>
      </c>
      <c r="H65" s="383">
        <f>H39/'2020-21 Univ'!H39-1</f>
        <v>-4.6700906513990836E-2</v>
      </c>
      <c r="I65" s="383">
        <f>I39/'2020-21 Univ'!I39-1</f>
        <v>-9.1833838001514123E-2</v>
      </c>
      <c r="J65" s="383">
        <f>J39/'2020-21 Univ'!J39-1</f>
        <v>3.3281096963760914E-2</v>
      </c>
      <c r="K65" s="383">
        <f>K39/'2020-21 Univ'!K39-1</f>
        <v>1.3303085970730599E-2</v>
      </c>
      <c r="L65" s="383">
        <f>L39/'2020-21 Univ'!L39-1</f>
        <v>1.1942626447860594E-3</v>
      </c>
      <c r="M65" s="270"/>
    </row>
    <row r="66" spans="2:13">
      <c r="B66" s="4" t="s">
        <v>73</v>
      </c>
      <c r="C66" s="383">
        <f>C40/'2020-21 Univ'!C40-1</f>
        <v>-4.8335123523092216E-3</v>
      </c>
      <c r="D66" s="383">
        <f>D40/'2020-21 Univ'!D40-1</f>
        <v>3.6854960887981791E-2</v>
      </c>
      <c r="E66" s="383">
        <f>E40/'2020-21 Univ'!E40-1</f>
        <v>-1.1447730087292607E-2</v>
      </c>
      <c r="F66" s="383">
        <f>F40/'2020-21 Univ'!F40-1</f>
        <v>1.5453185936720848E-2</v>
      </c>
      <c r="G66" s="383">
        <f>G40/'2020-21 Univ'!G40-1</f>
        <v>-3.0027912002161039E-2</v>
      </c>
      <c r="H66" s="383">
        <f>H40/'2020-21 Univ'!H40-1</f>
        <v>-1.3294782068257294E-2</v>
      </c>
      <c r="I66" s="383">
        <f>I40/'2020-21 Univ'!I40-1</f>
        <v>-8.3286092214663543E-2</v>
      </c>
      <c r="J66" s="383">
        <f>J40/'2020-21 Univ'!J40-1</f>
        <v>1.4712207010250333E-2</v>
      </c>
      <c r="K66" s="383">
        <f>K40/'2020-21 Univ'!K40-1</f>
        <v>1.7390699453932124E-2</v>
      </c>
      <c r="L66" s="383">
        <f>L40/'2020-21 Univ'!L40-1</f>
        <v>-4.0157038357575559E-3</v>
      </c>
      <c r="M66" s="270"/>
    </row>
    <row r="67" spans="2:13">
      <c r="B67" s="4" t="s">
        <v>74</v>
      </c>
      <c r="C67" s="383">
        <f>C41/'2020-21 Univ'!C41-1</f>
        <v>-2.7125439816709007E-2</v>
      </c>
      <c r="D67" s="383">
        <f>D41/'2020-21 Univ'!D41-1</f>
        <v>-3.6078889537956682E-2</v>
      </c>
      <c r="E67" s="383">
        <f>E41/'2020-21 Univ'!E41-1</f>
        <v>-4.989335953413665E-2</v>
      </c>
      <c r="F67" s="383">
        <f>F41/'2020-21 Univ'!F41-1</f>
        <v>3.8809831824064833E-3</v>
      </c>
      <c r="G67" s="383">
        <f>G41/'2020-21 Univ'!G41-1</f>
        <v>-3.5413173231395589E-3</v>
      </c>
      <c r="H67" s="383">
        <f>H41/'2020-21 Univ'!H41-1</f>
        <v>-1.8464189729805458E-4</v>
      </c>
      <c r="I67" s="383">
        <f>I41/'2020-21 Univ'!I41-1</f>
        <v>-5.4532244967733567E-2</v>
      </c>
      <c r="J67" s="383">
        <f>J41/'2020-21 Univ'!J41-1</f>
        <v>5.9188100402849386E-3</v>
      </c>
      <c r="K67" s="383">
        <f>K41/'2020-21 Univ'!K41-1</f>
        <v>2.0716372829048924E-2</v>
      </c>
      <c r="L67" s="383">
        <f>L41/'2020-21 Univ'!L41-1</f>
        <v>-9.5205743325863512E-3</v>
      </c>
      <c r="M67" s="270"/>
    </row>
    <row r="68" spans="2:13">
      <c r="B68" s="4" t="s">
        <v>10</v>
      </c>
      <c r="C68" s="383">
        <f>C42/'2020-21 Univ'!C42-1</f>
        <v>-4.7468584295779936E-2</v>
      </c>
      <c r="D68" s="383">
        <f>D42/'2020-21 Univ'!D42-1</f>
        <v>0.13220220968452101</v>
      </c>
      <c r="E68" s="383">
        <f>E42/'2020-21 Univ'!E42-1</f>
        <v>-2.1773770835517459E-2</v>
      </c>
      <c r="F68" s="383">
        <f>F42/'2020-21 Univ'!F42-1</f>
        <v>4.3153526970953759E-3</v>
      </c>
      <c r="G68" s="383">
        <f>G42/'2020-21 Univ'!G42-1</f>
        <v>-1.7023321697779203E-2</v>
      </c>
      <c r="H68" s="383">
        <f>H42/'2020-21 Univ'!H42-1</f>
        <v>2.3286588452622992E-2</v>
      </c>
      <c r="I68" s="383">
        <f>I42/'2020-21 Univ'!I42-1</f>
        <v>-7.728169579717481E-2</v>
      </c>
      <c r="J68" s="383">
        <f>J42/'2020-21 Univ'!J42-1</f>
        <v>-1.1131737674160314E-2</v>
      </c>
      <c r="K68" s="383">
        <f>K42/'2020-21 Univ'!K42-1</f>
        <v>1.6774545979262312E-2</v>
      </c>
      <c r="L68" s="383">
        <f>L42/'2020-21 Univ'!L42-1</f>
        <v>5.7216298013276212E-3</v>
      </c>
      <c r="M68" s="270"/>
    </row>
    <row r="69" spans="2:13">
      <c r="B69" s="49" t="s">
        <v>11</v>
      </c>
      <c r="C69" s="383">
        <f>C43/'2020-21 Univ'!C43-1</f>
        <v>7.0287539936102261E-2</v>
      </c>
      <c r="D69" s="383">
        <f>D43/'2020-21 Univ'!D43-1</f>
        <v>4.9638989169675352E-2</v>
      </c>
      <c r="E69" s="383">
        <f>E43/'2020-21 Univ'!E43-1</f>
        <v>5.1903114186850896E-3</v>
      </c>
      <c r="F69" s="383">
        <f>F43/'2020-21 Univ'!F43-1</f>
        <v>4.9350649350649478E-2</v>
      </c>
      <c r="G69" s="383">
        <f>G43/'2020-21 Univ'!G43-1</f>
        <v>-1.5289256198346979E-2</v>
      </c>
      <c r="H69" s="383">
        <f>H43/'2020-21 Univ'!H43-1</f>
        <v>1.3075060532687699E-2</v>
      </c>
      <c r="I69" s="383">
        <f>I43/'2020-21 Univ'!I43-1</f>
        <v>-8.1952920662597961E-2</v>
      </c>
      <c r="J69" s="383">
        <f>J43/'2020-21 Univ'!J43-1</f>
        <v>-9.7391304347826946E-3</v>
      </c>
      <c r="K69" s="383">
        <f>K43/'2020-21 Univ'!K43-1</f>
        <v>1.4584240313452623E-2</v>
      </c>
      <c r="L69" s="383">
        <f>L43/'2020-21 Univ'!L43-1</f>
        <v>4.3275075564082055E-3</v>
      </c>
      <c r="M69" s="270"/>
    </row>
    <row r="70" spans="2:13">
      <c r="B70" s="49" t="s">
        <v>12</v>
      </c>
      <c r="C70" s="383" t="e">
        <f>C44/'2020-21 Univ'!C44-1</f>
        <v>#DIV/0!</v>
      </c>
      <c r="D70" s="383" t="e">
        <f>D44/'2020-21 Univ'!D44-1</f>
        <v>#DIV/0!</v>
      </c>
      <c r="E70" s="383">
        <f>E44/'2020-21 Univ'!E44-1</f>
        <v>0.13432835820895517</v>
      </c>
      <c r="F70" s="383">
        <f>F44/'2020-21 Univ'!F44-1</f>
        <v>3.433476394849766E-2</v>
      </c>
      <c r="G70" s="383">
        <f>G44/'2020-21 Univ'!G44-1</f>
        <v>-0.10857142857142854</v>
      </c>
      <c r="H70" s="383">
        <f>H44/'2020-21 Univ'!H44-1</f>
        <v>2.3696682464455776E-3</v>
      </c>
      <c r="I70" s="383">
        <f>I44/'2020-21 Univ'!I44-1</f>
        <v>8.9686098654708557E-2</v>
      </c>
      <c r="J70" s="383">
        <f>J44/'2020-21 Univ'!J44-1</f>
        <v>3.0104712041884918E-2</v>
      </c>
      <c r="K70" s="383">
        <f>K44/'2020-21 Univ'!K44-1</f>
        <v>3.3410138248848087E-2</v>
      </c>
      <c r="L70" s="383">
        <f>L44/'2020-21 Univ'!L44-1</f>
        <v>2.6776577600909679E-2</v>
      </c>
      <c r="M70" s="270"/>
    </row>
    <row r="71" spans="2:13">
      <c r="B71" s="4" t="s">
        <v>13</v>
      </c>
      <c r="C71" s="383">
        <f>C45/'2020-21 Univ'!C45-1</f>
        <v>-1.1508813326002176E-3</v>
      </c>
      <c r="D71" s="383">
        <f>D45/'2020-21 Univ'!D45-1</f>
        <v>5.957515160300586E-2</v>
      </c>
      <c r="E71" s="383">
        <f>E45/'2020-21 Univ'!E45-1</f>
        <v>0.20442134091282504</v>
      </c>
      <c r="F71" s="383">
        <f>F45/'2020-21 Univ'!F45-1</f>
        <v>3.7712115038989413E-2</v>
      </c>
      <c r="G71" s="383">
        <f>G45/'2020-21 Univ'!G45-1</f>
        <v>1.7506446121287933E-2</v>
      </c>
      <c r="H71" s="383">
        <f>H45/'2020-21 Univ'!H45-1</f>
        <v>0.10905648187605932</v>
      </c>
      <c r="I71" s="383">
        <f>I45/'2020-21 Univ'!I45-1</f>
        <v>-6.3557396660914756E-2</v>
      </c>
      <c r="J71" s="383">
        <f>J45/'2020-21 Univ'!J45-1</f>
        <v>5.5457712247636737E-2</v>
      </c>
      <c r="K71" s="383">
        <f>K45/'2020-21 Univ'!K45-1</f>
        <v>1.6667046532092611E-2</v>
      </c>
      <c r="L71" s="383">
        <f>L45/'2020-21 Univ'!L45-1</f>
        <v>2.2750881995861283E-2</v>
      </c>
      <c r="M71" s="270"/>
    </row>
    <row r="72" spans="2:13">
      <c r="B72" s="49" t="s">
        <v>16</v>
      </c>
      <c r="C72" s="383">
        <f>C46/'2020-21 Univ'!C46-1</f>
        <v>-1.5966767836317675E-2</v>
      </c>
      <c r="D72" s="383">
        <f>D46/'2020-21 Univ'!D46-1</f>
        <v>0.15566072943802101</v>
      </c>
      <c r="E72" s="383">
        <f>E46/'2020-21 Univ'!E46-1</f>
        <v>1.8055863986903287E-3</v>
      </c>
      <c r="F72" s="383">
        <f>F46/'2020-21 Univ'!F46-1</f>
        <v>3.003272577960292E-3</v>
      </c>
      <c r="G72" s="383">
        <f>G46/'2020-21 Univ'!G46-1</f>
        <v>4.5852715518528431E-3</v>
      </c>
      <c r="H72" s="383">
        <f>H46/'2020-21 Univ'!H46-1</f>
        <v>2.9719839274051418E-2</v>
      </c>
      <c r="I72" s="383">
        <f>I46/'2020-21 Univ'!I46-1</f>
        <v>-2.2841503839330368E-3</v>
      </c>
      <c r="J72" s="383">
        <f>J46/'2020-21 Univ'!J46-1</f>
        <v>5.1434930633791343E-3</v>
      </c>
      <c r="K72" s="383">
        <f>K46/'2020-21 Univ'!K46-1</f>
        <v>7.5773825547778006E-3</v>
      </c>
      <c r="L72" s="383">
        <f>L46/'2020-21 Univ'!L46-1</f>
        <v>2.9156716065526833E-2</v>
      </c>
      <c r="M72" s="270"/>
    </row>
    <row r="73" spans="2:13">
      <c r="B73" s="51" t="s">
        <v>17</v>
      </c>
      <c r="C73" s="327">
        <f>C47/'2020-21 Univ'!C47-1</f>
        <v>3.6059027558783097E-2</v>
      </c>
      <c r="D73" s="327">
        <f>D47/'2020-21 Univ'!D47-1</f>
        <v>3.9875689704421236E-2</v>
      </c>
      <c r="E73" s="327">
        <f>E47/'2020-21 Univ'!E47-1</f>
        <v>3.4211546097340673E-2</v>
      </c>
      <c r="F73" s="327">
        <f>F47/'2020-21 Univ'!F47-1</f>
        <v>2.1669881115785161E-2</v>
      </c>
      <c r="G73" s="327">
        <f>G47/'2020-21 Univ'!G47-1</f>
        <v>4.9816789602859846E-2</v>
      </c>
      <c r="H73" s="327">
        <f>H47/'2020-21 Univ'!H47-1</f>
        <v>6.0953552471098238E-2</v>
      </c>
      <c r="I73" s="327">
        <f>I47/'2020-21 Univ'!I47-1</f>
        <v>4.6806308011381859E-2</v>
      </c>
      <c r="J73" s="327">
        <f>J47/'2020-21 Univ'!J47-1</f>
        <v>5.2186865108415192E-2</v>
      </c>
      <c r="K73" s="327">
        <f>K47/'2020-21 Univ'!K47-1</f>
        <v>2.9891135203050645E-3</v>
      </c>
      <c r="L73" s="327">
        <f>L47/'2020-21 Univ'!L47-1</f>
        <v>3.4552176343197738E-2</v>
      </c>
      <c r="M73" s="270"/>
    </row>
    <row r="74" spans="2:13">
      <c r="B74" s="73" t="s">
        <v>65</v>
      </c>
      <c r="C74" s="384">
        <f>C48/'2020-21 Univ'!C48-1</f>
        <v>6.6749743456313571E-3</v>
      </c>
      <c r="D74" s="384">
        <f>D48/'2020-21 Univ'!D48-1</f>
        <v>8.8272309243074831E-2</v>
      </c>
      <c r="E74" s="384">
        <f>E48/'2020-21 Univ'!E48-1</f>
        <v>1.1890104404282731E-2</v>
      </c>
      <c r="F74" s="384">
        <f>F48/'2020-21 Univ'!F48-1</f>
        <v>1.6158293165267734E-2</v>
      </c>
      <c r="G74" s="384">
        <f>G48/'2020-21 Univ'!G48-1</f>
        <v>-1.7906119437109957E-3</v>
      </c>
      <c r="H74" s="384">
        <f>H48/'2020-21 Univ'!H48-1</f>
        <v>2.6539017877710736E-2</v>
      </c>
      <c r="I74" s="384">
        <f>I48/'2020-21 Univ'!I48-1</f>
        <v>-3.1274362022664426E-2</v>
      </c>
      <c r="J74" s="384">
        <f>J48/'2020-21 Univ'!J48-1</f>
        <v>1.98703527599291E-2</v>
      </c>
      <c r="K74" s="384">
        <f>K48/'2020-21 Univ'!K48-1</f>
        <v>1.7510126133398307E-2</v>
      </c>
      <c r="L74" s="384">
        <f>L48/'2020-21 Univ'!L48-1</f>
        <v>1.7108959250451417E-2</v>
      </c>
      <c r="M74" s="270"/>
    </row>
    <row r="75" spans="2:13">
      <c r="B75" s="79"/>
      <c r="C75" s="60"/>
      <c r="D75" s="60"/>
      <c r="E75" s="60"/>
      <c r="F75" s="60"/>
      <c r="G75" s="60"/>
      <c r="H75" s="60"/>
      <c r="I75" s="60"/>
      <c r="J75" s="60"/>
      <c r="K75" s="60"/>
      <c r="L75" s="271"/>
      <c r="M75" s="270"/>
    </row>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row r="96" s="47" customFormat="1"/>
    <row r="97" s="47" customFormat="1"/>
    <row r="98" s="47" customFormat="1"/>
    <row r="99" s="47" customFormat="1"/>
    <row r="100" s="47" customFormat="1"/>
    <row r="101" s="47" customFormat="1"/>
    <row r="102" s="47" customFormat="1"/>
    <row r="103" s="47" customFormat="1"/>
    <row r="104" s="47" customFormat="1"/>
    <row r="105" s="47" customFormat="1"/>
    <row r="106" s="47" customFormat="1"/>
    <row r="107" s="47" customFormat="1"/>
    <row r="108" s="47" customFormat="1"/>
    <row r="109" s="47" customFormat="1"/>
    <row r="110" s="47" customFormat="1"/>
    <row r="111" s="47" customFormat="1"/>
    <row r="112" s="47" customFormat="1"/>
    <row r="113" s="47" customFormat="1"/>
    <row r="114" s="47" customFormat="1"/>
    <row r="115" s="47" customFormat="1"/>
    <row r="116" s="47" customFormat="1"/>
    <row r="117" s="47" customFormat="1"/>
    <row r="118" s="47" customFormat="1"/>
    <row r="119" s="47" customFormat="1"/>
    <row r="120" s="47" customFormat="1"/>
    <row r="121" s="47" customFormat="1"/>
    <row r="122" s="47" customFormat="1"/>
    <row r="123" s="47" customFormat="1"/>
    <row r="124" s="47" customFormat="1"/>
    <row r="125" s="47" customFormat="1"/>
    <row r="126" s="47" customFormat="1"/>
    <row r="127" s="47" customFormat="1"/>
    <row r="128" s="47" customFormat="1"/>
    <row r="129" s="47" customFormat="1"/>
    <row r="130" s="47" customFormat="1"/>
    <row r="131" s="47" customFormat="1"/>
    <row r="132" s="47" customFormat="1"/>
    <row r="133" s="47" customFormat="1"/>
    <row r="134" s="47" customFormat="1"/>
    <row r="135" s="47" customFormat="1"/>
    <row r="136" s="47" customFormat="1"/>
    <row r="137" s="47" customFormat="1"/>
    <row r="138" s="47" customFormat="1"/>
    <row r="139" s="47" customFormat="1"/>
    <row r="140" s="47" customFormat="1"/>
    <row r="141" s="47" customFormat="1"/>
    <row r="142" s="47" customFormat="1"/>
    <row r="143" s="47" customFormat="1"/>
    <row r="144" s="47" customFormat="1"/>
    <row r="145" s="47" customFormat="1"/>
    <row r="146" s="47" customFormat="1"/>
    <row r="147" s="47" customFormat="1"/>
    <row r="148" s="47" customFormat="1"/>
    <row r="149" s="47" customFormat="1"/>
    <row r="150" s="47" customFormat="1"/>
    <row r="151" s="47" customFormat="1"/>
    <row r="152" s="47" customFormat="1"/>
    <row r="153" s="47" customFormat="1"/>
    <row r="154" s="47" customFormat="1"/>
    <row r="155" s="47" customFormat="1"/>
    <row r="156" s="47" customFormat="1"/>
    <row r="157" s="47" customFormat="1"/>
    <row r="158" s="47" customFormat="1"/>
    <row r="159" s="47" customFormat="1"/>
    <row r="160" s="47" customFormat="1"/>
    <row r="161" s="47" customFormat="1"/>
    <row r="162" s="47" customFormat="1"/>
    <row r="163" s="47" customFormat="1"/>
    <row r="164" s="47" customFormat="1"/>
    <row r="165" s="47" customFormat="1"/>
    <row r="166" s="47" customFormat="1"/>
    <row r="167" s="47" customFormat="1"/>
    <row r="168" s="47" customFormat="1"/>
    <row r="169" s="47" customFormat="1"/>
    <row r="170" s="47" customFormat="1"/>
    <row r="171" s="47" customFormat="1"/>
    <row r="172" s="47" customFormat="1"/>
    <row r="173" s="47" customFormat="1"/>
    <row r="174" s="47" customFormat="1"/>
    <row r="175" s="47" customFormat="1"/>
    <row r="176" s="47" customFormat="1"/>
    <row r="177" s="47" customFormat="1"/>
    <row r="178" s="47" customFormat="1"/>
    <row r="179" s="47" customFormat="1"/>
    <row r="180" s="47" customFormat="1"/>
    <row r="181" s="47" customFormat="1"/>
    <row r="182" s="47" customFormat="1"/>
    <row r="183" s="47" customFormat="1"/>
    <row r="184" s="47" customFormat="1"/>
    <row r="185" s="47" customFormat="1"/>
    <row r="186" s="47" customFormat="1"/>
    <row r="187" s="47" customFormat="1"/>
    <row r="188" s="47" customFormat="1"/>
    <row r="189" s="47" customFormat="1"/>
    <row r="190" s="47" customFormat="1"/>
    <row r="191" s="47" customFormat="1"/>
    <row r="192" s="47" customFormat="1"/>
    <row r="193" spans="2:13">
      <c r="B193" s="47"/>
      <c r="L193" s="47"/>
      <c r="M193" s="47"/>
    </row>
    <row r="194" spans="2:13">
      <c r="B194" s="47"/>
      <c r="L194" s="47"/>
      <c r="M194" s="47"/>
    </row>
    <row r="195" spans="2:13">
      <c r="B195" s="47"/>
      <c r="L195" s="47"/>
      <c r="M195" s="47"/>
    </row>
    <row r="196" spans="2:13">
      <c r="B196" s="47"/>
      <c r="L196" s="47"/>
      <c r="M196" s="47"/>
    </row>
    <row r="197" spans="2:13">
      <c r="B197" s="47"/>
      <c r="L197" s="47"/>
      <c r="M197" s="47"/>
    </row>
    <row r="198" spans="2:13">
      <c r="B198" s="47"/>
      <c r="L198" s="47"/>
      <c r="M198" s="47"/>
    </row>
    <row r="199" spans="2:13">
      <c r="B199" s="47"/>
      <c r="L199" s="47"/>
      <c r="M199" s="47"/>
    </row>
    <row r="200" spans="2:13">
      <c r="B200" s="47"/>
      <c r="L200" s="47"/>
      <c r="M200" s="47"/>
    </row>
    <row r="201" spans="2:13">
      <c r="B201" s="47"/>
      <c r="L201" s="47"/>
      <c r="M201" s="47"/>
    </row>
    <row r="202" spans="2:13">
      <c r="B202" s="47"/>
      <c r="L202" s="47"/>
      <c r="M202" s="47"/>
    </row>
    <row r="203" spans="2:13">
      <c r="B203" s="47"/>
      <c r="L203" s="47"/>
      <c r="M203" s="47"/>
    </row>
    <row r="206" spans="2:13">
      <c r="B206" s="47"/>
      <c r="L206" s="47"/>
      <c r="M206" s="47"/>
    </row>
    <row r="207" spans="2:13">
      <c r="B207" s="47"/>
      <c r="L207" s="47"/>
      <c r="M207" s="47"/>
    </row>
    <row r="208" spans="2:13">
      <c r="B208" s="47"/>
      <c r="L208" s="47"/>
      <c r="M208" s="47"/>
    </row>
    <row r="209" spans="2:13">
      <c r="B209" s="47"/>
      <c r="L209" s="47"/>
      <c r="M209" s="47"/>
    </row>
    <row r="210" spans="2:13">
      <c r="B210" s="47"/>
      <c r="L210" s="47"/>
      <c r="M210" s="47"/>
    </row>
    <row r="211" spans="2:13">
      <c r="B211" s="47"/>
      <c r="L211" s="47"/>
      <c r="M211" s="47"/>
    </row>
    <row r="218" spans="2:13">
      <c r="B218" s="47"/>
      <c r="L218" s="47"/>
      <c r="M218" s="47"/>
    </row>
    <row r="225" spans="2:13">
      <c r="B225" s="47"/>
      <c r="L225" s="47"/>
      <c r="M225" s="47"/>
    </row>
    <row r="226" spans="2:13">
      <c r="B226" s="47"/>
      <c r="L226" s="47"/>
      <c r="M226" s="47"/>
    </row>
    <row r="227" spans="2:13">
      <c r="B227" s="47"/>
      <c r="L227" s="47"/>
      <c r="M227" s="47"/>
    </row>
    <row r="234" spans="2:13">
      <c r="B234" s="47"/>
      <c r="L234" s="47"/>
      <c r="M234" s="47"/>
    </row>
    <row r="241" spans="2:13">
      <c r="B241" s="47"/>
      <c r="L241" s="47"/>
      <c r="M241" s="47"/>
    </row>
    <row r="248" spans="2:13">
      <c r="B248" s="47"/>
      <c r="L248" s="47"/>
      <c r="M248" s="47"/>
    </row>
    <row r="257" spans="2:13">
      <c r="B257" s="47"/>
      <c r="L257" s="47"/>
      <c r="M257" s="47"/>
    </row>
    <row r="264" spans="2:13">
      <c r="B264" s="47"/>
      <c r="L264" s="47"/>
      <c r="M264" s="47"/>
    </row>
    <row r="271" spans="2:13">
      <c r="B271" s="47"/>
      <c r="L271" s="47"/>
      <c r="M271" s="47"/>
    </row>
    <row r="280" spans="2:13">
      <c r="B280" s="47"/>
      <c r="L280" s="47"/>
      <c r="M280" s="47"/>
    </row>
    <row r="287" spans="2:13">
      <c r="B287" s="47"/>
      <c r="L287" s="47"/>
      <c r="M287" s="47"/>
    </row>
    <row r="294" spans="2:13">
      <c r="B294" s="47"/>
      <c r="L294" s="47"/>
      <c r="M294" s="47"/>
    </row>
    <row r="301" spans="2:13">
      <c r="B301" s="47"/>
      <c r="L301" s="47"/>
      <c r="M301" s="47"/>
    </row>
    <row r="303" spans="2:13">
      <c r="B303" s="47"/>
      <c r="L303" s="47"/>
      <c r="M303" s="47"/>
    </row>
    <row r="310" spans="2:13">
      <c r="B310" s="47"/>
      <c r="L310" s="47"/>
      <c r="M310" s="47"/>
    </row>
    <row r="317" spans="2:13">
      <c r="B317" s="47"/>
      <c r="L317" s="47"/>
      <c r="M317" s="47"/>
    </row>
  </sheetData>
  <mergeCells count="1">
    <mergeCell ref="B2:K2"/>
  </mergeCells>
  <conditionalFormatting sqref="C39:K47 C51:L59">
    <cfRule type="cellIs" dxfId="19" priority="2" stopIfTrue="1" operator="equal">
      <formula>0</formula>
    </cfRule>
  </conditionalFormatting>
  <conditionalFormatting sqref="C27:L35">
    <cfRule type="cellIs" dxfId="18" priority="3" stopIfTrue="1" operator="equal">
      <formula>"NA"</formula>
    </cfRule>
  </conditionalFormatting>
  <conditionalFormatting sqref="D51:D59">
    <cfRule type="colorScale" priority="4">
      <colorScale>
        <cfvo type="min"/>
        <cfvo type="percentile" val="50"/>
        <cfvo type="max"/>
        <color rgb="FFF8696B"/>
        <color rgb="FFFFEB84"/>
        <color rgb="FF63BE7B"/>
      </colorScale>
    </cfRule>
  </conditionalFormatting>
  <conditionalFormatting sqref="C51:C59">
    <cfRule type="colorScale" priority="5">
      <colorScale>
        <cfvo type="min"/>
        <cfvo type="percentile" val="50"/>
        <cfvo type="max"/>
        <color rgb="FFF8696B"/>
        <color rgb="FFFFEB84"/>
        <color rgb="FF63BE7B"/>
      </colorScale>
    </cfRule>
  </conditionalFormatting>
  <conditionalFormatting sqref="E51:E59">
    <cfRule type="colorScale" priority="6">
      <colorScale>
        <cfvo type="min"/>
        <cfvo type="percentile" val="50"/>
        <cfvo type="max"/>
        <color rgb="FFF8696B"/>
        <color rgb="FFFFEB84"/>
        <color rgb="FF63BE7B"/>
      </colorScale>
    </cfRule>
  </conditionalFormatting>
  <conditionalFormatting sqref="F51:F59">
    <cfRule type="colorScale" priority="7">
      <colorScale>
        <cfvo type="min"/>
        <cfvo type="percentile" val="50"/>
        <cfvo type="max"/>
        <color rgb="FFF8696B"/>
        <color rgb="FFFFEB84"/>
        <color rgb="FF63BE7B"/>
      </colorScale>
    </cfRule>
  </conditionalFormatting>
  <conditionalFormatting sqref="G51:G59">
    <cfRule type="colorScale" priority="8">
      <colorScale>
        <cfvo type="min"/>
        <cfvo type="percentile" val="50"/>
        <cfvo type="max"/>
        <color rgb="FFF8696B"/>
        <color rgb="FFFFEB84"/>
        <color rgb="FF63BE7B"/>
      </colorScale>
    </cfRule>
  </conditionalFormatting>
  <conditionalFormatting sqref="H51:H59">
    <cfRule type="colorScale" priority="9">
      <colorScale>
        <cfvo type="min"/>
        <cfvo type="percentile" val="50"/>
        <cfvo type="max"/>
        <color rgb="FFF8696B"/>
        <color rgb="FFFFEB84"/>
        <color rgb="FF63BE7B"/>
      </colorScale>
    </cfRule>
  </conditionalFormatting>
  <conditionalFormatting sqref="I51:I59">
    <cfRule type="colorScale" priority="10">
      <colorScale>
        <cfvo type="min"/>
        <cfvo type="percentile" val="50"/>
        <cfvo type="max"/>
        <color rgb="FFF8696B"/>
        <color rgb="FFFFEB84"/>
        <color rgb="FF63BE7B"/>
      </colorScale>
    </cfRule>
  </conditionalFormatting>
  <conditionalFormatting sqref="J51:J59">
    <cfRule type="colorScale" priority="11">
      <colorScale>
        <cfvo type="min"/>
        <cfvo type="percentile" val="50"/>
        <cfvo type="max"/>
        <color rgb="FFF8696B"/>
        <color rgb="FFFFEB84"/>
        <color rgb="FF63BE7B"/>
      </colorScale>
    </cfRule>
  </conditionalFormatting>
  <conditionalFormatting sqref="K51:K59">
    <cfRule type="colorScale" priority="12">
      <colorScale>
        <cfvo type="min"/>
        <cfvo type="percentile" val="50"/>
        <cfvo type="max"/>
        <color rgb="FFF8696B"/>
        <color rgb="FFFFEB84"/>
        <color rgb="FF63BE7B"/>
      </colorScale>
    </cfRule>
  </conditionalFormatting>
  <conditionalFormatting sqref="L51:L59">
    <cfRule type="colorScale" priority="13">
      <colorScale>
        <cfvo type="min"/>
        <cfvo type="percentile" val="50"/>
        <cfvo type="max"/>
        <color rgb="FFF8696B"/>
        <color rgb="FFFFEB84"/>
        <color rgb="FF63BE7B"/>
      </colorScale>
    </cfRule>
  </conditionalFormatting>
  <conditionalFormatting sqref="C65:L74">
    <cfRule type="cellIs" dxfId="17" priority="1" stopIfTrue="1" operator="equal">
      <formula>0</formula>
    </cfRule>
  </conditionalFormatting>
  <pageMargins left="0.7" right="0.7" top="0.75" bottom="0.75" header="0.3" footer="0.3"/>
  <pageSetup scale="52" fitToHeight="4" orientation="landscape" r:id="rId1"/>
  <headerFooter alignWithMargins="0"/>
  <rowBreaks count="1" manualBreakCount="1">
    <brk id="48"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pageSetUpPr fitToPage="1"/>
  </sheetPr>
  <dimension ref="A1:U45"/>
  <sheetViews>
    <sheetView view="pageBreakPreview" zoomScale="70" zoomScaleNormal="100" zoomScaleSheetLayoutView="70" workbookViewId="0">
      <selection activeCell="H19" sqref="H19"/>
    </sheetView>
  </sheetViews>
  <sheetFormatPr defaultColWidth="9.140625" defaultRowHeight="16.5"/>
  <cols>
    <col min="1" max="1" width="9.140625" style="356" customWidth="1"/>
    <col min="2" max="2" width="43" style="356" customWidth="1"/>
    <col min="3" max="3" width="14.140625" style="356" customWidth="1"/>
    <col min="4" max="4" width="16" style="356" customWidth="1"/>
    <col min="5" max="5" width="21.5703125" style="356" bestFit="1" customWidth="1"/>
    <col min="6" max="6" width="14.5703125" style="356" customWidth="1"/>
    <col min="7" max="7" width="13.7109375" style="356" customWidth="1"/>
    <col min="8" max="8" width="18.140625" style="356" customWidth="1"/>
    <col min="9" max="9" width="20" style="356" customWidth="1"/>
    <col min="10" max="10" width="19.7109375" style="356" customWidth="1"/>
    <col min="11" max="11" width="13.42578125" style="356" customWidth="1"/>
    <col min="12" max="12" width="11.85546875" style="356" customWidth="1"/>
    <col min="13" max="13" width="9.140625" style="356"/>
    <col min="14" max="14" width="36.7109375" style="356" customWidth="1"/>
    <col min="15" max="15" width="22.140625" style="356" bestFit="1" customWidth="1"/>
    <col min="16" max="16" width="20.5703125" style="356" bestFit="1" customWidth="1"/>
    <col min="17" max="17" width="20.140625" style="356" bestFit="1" customWidth="1"/>
    <col min="18" max="19" width="20.5703125" style="356" bestFit="1" customWidth="1"/>
    <col min="20" max="20" width="20.140625" style="356" bestFit="1" customWidth="1"/>
    <col min="21" max="21" width="19.7109375" style="356" bestFit="1" customWidth="1"/>
    <col min="22" max="16384" width="9.140625" style="356"/>
  </cols>
  <sheetData>
    <row r="1" spans="1:21" ht="17.25" thickBot="1">
      <c r="A1" s="356" t="s">
        <v>14</v>
      </c>
    </row>
    <row r="2" spans="1:21" ht="32.25" thickBot="1">
      <c r="B2" s="555" t="s">
        <v>170</v>
      </c>
      <c r="C2" s="556"/>
      <c r="D2" s="556"/>
      <c r="E2" s="556"/>
      <c r="F2" s="556"/>
      <c r="G2" s="556"/>
      <c r="H2" s="556"/>
      <c r="I2" s="556"/>
      <c r="J2" s="556"/>
      <c r="K2" s="556"/>
      <c r="L2" s="557"/>
      <c r="M2" s="511"/>
    </row>
    <row r="3" spans="1:21" ht="23.25" thickBot="1">
      <c r="B3" s="386"/>
      <c r="C3" s="386"/>
      <c r="D3" s="386"/>
      <c r="E3" s="386"/>
      <c r="F3" s="386"/>
      <c r="G3" s="386"/>
      <c r="H3" s="386"/>
      <c r="I3" s="386"/>
      <c r="J3" s="386"/>
      <c r="K3" s="386"/>
      <c r="L3" s="386"/>
      <c r="M3" s="511"/>
    </row>
    <row r="4" spans="1:21" ht="18">
      <c r="B4" s="558" t="s">
        <v>67</v>
      </c>
      <c r="C4" s="343" t="s">
        <v>156</v>
      </c>
      <c r="D4" s="512" t="s">
        <v>166</v>
      </c>
      <c r="E4" s="561" t="s">
        <v>168</v>
      </c>
      <c r="F4" s="562"/>
      <c r="G4" s="562"/>
      <c r="H4" s="563"/>
      <c r="I4" s="561" t="s">
        <v>169</v>
      </c>
      <c r="J4" s="563"/>
      <c r="K4" s="564" t="s">
        <v>166</v>
      </c>
      <c r="L4" s="565"/>
    </row>
    <row r="5" spans="1:21" ht="19.5" customHeight="1" thickBot="1">
      <c r="B5" s="559"/>
      <c r="C5" s="566" t="s">
        <v>138</v>
      </c>
      <c r="D5" s="568" t="s">
        <v>84</v>
      </c>
      <c r="E5" s="570" t="s">
        <v>85</v>
      </c>
      <c r="F5" s="572" t="s">
        <v>119</v>
      </c>
      <c r="G5" s="574" t="s">
        <v>104</v>
      </c>
      <c r="H5" s="576" t="s">
        <v>105</v>
      </c>
      <c r="I5" s="578" t="s">
        <v>150</v>
      </c>
      <c r="J5" s="580" t="s">
        <v>151</v>
      </c>
      <c r="K5" s="582" t="s">
        <v>106</v>
      </c>
      <c r="L5" s="580" t="s">
        <v>141</v>
      </c>
    </row>
    <row r="6" spans="1:21">
      <c r="B6" s="560"/>
      <c r="C6" s="567"/>
      <c r="D6" s="569"/>
      <c r="E6" s="571"/>
      <c r="F6" s="573"/>
      <c r="G6" s="575"/>
      <c r="H6" s="577"/>
      <c r="I6" s="579"/>
      <c r="J6" s="581"/>
      <c r="K6" s="583"/>
      <c r="L6" s="584"/>
      <c r="N6" s="513" t="s">
        <v>107</v>
      </c>
    </row>
    <row r="7" spans="1:21" ht="18.75" thickBot="1">
      <c r="B7" s="87" t="s">
        <v>148</v>
      </c>
      <c r="C7" s="87"/>
      <c r="D7" s="88"/>
      <c r="E7" s="89"/>
      <c r="F7" s="509"/>
      <c r="G7" s="509"/>
      <c r="H7" s="90"/>
      <c r="I7" s="510"/>
      <c r="J7" s="90"/>
      <c r="K7" s="338"/>
      <c r="L7" s="434"/>
      <c r="N7" s="455">
        <f>U17</f>
        <v>0.21828599692538883</v>
      </c>
    </row>
    <row r="8" spans="1:21" ht="18">
      <c r="B8" s="91" t="s">
        <v>55</v>
      </c>
      <c r="C8" s="357">
        <f>'20-21 Point Calculation'!J8</f>
        <v>2476.9268441778527</v>
      </c>
      <c r="D8" s="514">
        <f>'2021-22 Univ'!D48</f>
        <v>2244.157143504051</v>
      </c>
      <c r="E8" s="109">
        <v>19492959.864619661</v>
      </c>
      <c r="F8" s="515">
        <f>E8/$E$38</f>
        <v>3.8934964754077622E-2</v>
      </c>
      <c r="G8" s="516">
        <f>$D$38*F8*$N$7</f>
        <v>305.77710437628497</v>
      </c>
      <c r="H8" s="517">
        <f>D8+G8</f>
        <v>2549.934247880336</v>
      </c>
      <c r="I8" s="423">
        <v>89</v>
      </c>
      <c r="J8" s="517">
        <f>H8*$N$9*I8/100</f>
        <v>123.68456069343569</v>
      </c>
      <c r="K8" s="518">
        <f>H8+J8</f>
        <v>2673.6188085737717</v>
      </c>
      <c r="L8" s="519">
        <f>K8/C8-1</f>
        <v>7.9409678512812665E-2</v>
      </c>
      <c r="N8" s="513" t="s">
        <v>108</v>
      </c>
    </row>
    <row r="9" spans="1:21" ht="18.75" thickBot="1">
      <c r="B9" s="91" t="s">
        <v>56</v>
      </c>
      <c r="C9" s="357">
        <f>'20-21 Point Calculation'!J9</f>
        <v>3271.5924351838662</v>
      </c>
      <c r="D9" s="514">
        <f>'2021-22 Univ'!H48</f>
        <v>2699.4637356301387</v>
      </c>
      <c r="E9" s="424">
        <v>32493208.666090719</v>
      </c>
      <c r="F9" s="515">
        <f t="shared" ref="F9:F13" si="0">E9/$E$38</f>
        <v>6.4901479454506444E-2</v>
      </c>
      <c r="G9" s="516">
        <f t="shared" ref="G9:G13" si="1">$D$38*F9*$N$7</f>
        <v>509.70603370733863</v>
      </c>
      <c r="H9" s="517">
        <f t="shared" ref="H9:H13" si="2">D9+G9</f>
        <v>3209.1697693374772</v>
      </c>
      <c r="I9" s="423">
        <v>87</v>
      </c>
      <c r="J9" s="517">
        <f t="shared" ref="J9:J13" si="3">H9*$N$9*I9/100</f>
        <v>152.16278461313647</v>
      </c>
      <c r="K9" s="518">
        <f t="shared" ref="K9:K13" si="4">H9+J9</f>
        <v>3361.3325539506136</v>
      </c>
      <c r="L9" s="519">
        <f t="shared" ref="L9:L14" si="5">K9/C9-1</f>
        <v>2.7430103396025141E-2</v>
      </c>
      <c r="N9" s="456">
        <v>5.45E-2</v>
      </c>
    </row>
    <row r="10" spans="1:21" ht="18">
      <c r="B10" s="91" t="s">
        <v>57</v>
      </c>
      <c r="C10" s="357">
        <f>'20-21 Point Calculation'!J10</f>
        <v>4482.2732897260876</v>
      </c>
      <c r="D10" s="514">
        <f>'2021-22 Univ'!G48</f>
        <v>3490.2944872816802</v>
      </c>
      <c r="E10" s="424">
        <v>49958943.89737004</v>
      </c>
      <c r="F10" s="515">
        <f t="shared" si="0"/>
        <v>9.9787294146413963E-2</v>
      </c>
      <c r="G10" s="516">
        <f t="shared" si="1"/>
        <v>783.68299677064715</v>
      </c>
      <c r="H10" s="517">
        <f t="shared" si="2"/>
        <v>4273.9774840523278</v>
      </c>
      <c r="I10" s="423">
        <v>87</v>
      </c>
      <c r="J10" s="517">
        <f t="shared" si="3"/>
        <v>202.65064240634115</v>
      </c>
      <c r="K10" s="518">
        <f t="shared" si="4"/>
        <v>4476.6281264586687</v>
      </c>
      <c r="L10" s="519">
        <f t="shared" si="5"/>
        <v>-1.25944200688477E-3</v>
      </c>
    </row>
    <row r="11" spans="1:21" ht="18">
      <c r="B11" s="91" t="s">
        <v>58</v>
      </c>
      <c r="C11" s="357">
        <f>'20-21 Point Calculation'!J11</f>
        <v>2224.6728458227099</v>
      </c>
      <c r="D11" s="514">
        <f>'2021-22 Univ'!I48</f>
        <v>1658.812693439706</v>
      </c>
      <c r="E11" s="424">
        <v>27062627.090137672</v>
      </c>
      <c r="F11" s="515">
        <f t="shared" si="0"/>
        <v>5.405451194816871E-2</v>
      </c>
      <c r="G11" s="516">
        <f t="shared" si="1"/>
        <v>424.51899587897526</v>
      </c>
      <c r="H11" s="517">
        <f t="shared" si="2"/>
        <v>2083.3316893186811</v>
      </c>
      <c r="I11" s="423">
        <v>75</v>
      </c>
      <c r="J11" s="517">
        <f t="shared" si="3"/>
        <v>85.156182800901092</v>
      </c>
      <c r="K11" s="518">
        <f t="shared" si="4"/>
        <v>2168.4878721195823</v>
      </c>
      <c r="L11" s="519">
        <f t="shared" si="5"/>
        <v>-2.5255387015051034E-2</v>
      </c>
    </row>
    <row r="12" spans="1:21" ht="18">
      <c r="B12" s="91" t="s">
        <v>59</v>
      </c>
      <c r="C12" s="357">
        <f>'20-21 Point Calculation'!J12</f>
        <v>3058.6285773282993</v>
      </c>
      <c r="D12" s="514">
        <f>'2021-22 Univ'!E48</f>
        <v>2477.0164829490018</v>
      </c>
      <c r="E12" s="424">
        <v>30090515.754672572</v>
      </c>
      <c r="F12" s="515">
        <f t="shared" si="0"/>
        <v>6.0102374317542021E-2</v>
      </c>
      <c r="G12" s="516">
        <f t="shared" si="1"/>
        <v>472.01609404392468</v>
      </c>
      <c r="H12" s="517">
        <f t="shared" si="2"/>
        <v>2949.0325769929264</v>
      </c>
      <c r="I12" s="423">
        <v>92</v>
      </c>
      <c r="J12" s="517">
        <f t="shared" si="3"/>
        <v>147.86449341042533</v>
      </c>
      <c r="K12" s="518">
        <f t="shared" si="4"/>
        <v>3096.8970704033518</v>
      </c>
      <c r="L12" s="519">
        <f t="shared" si="5"/>
        <v>1.2511650927056861E-2</v>
      </c>
    </row>
    <row r="13" spans="1:21" ht="18">
      <c r="B13" s="96" t="s">
        <v>60</v>
      </c>
      <c r="C13" s="357">
        <f>'20-21 Point Calculation'!J13</f>
        <v>5096.0297210921735</v>
      </c>
      <c r="D13" s="514">
        <f>'2021-22 Univ'!J48</f>
        <v>4001.0472248294254</v>
      </c>
      <c r="E13" s="424">
        <v>60967279.061066598</v>
      </c>
      <c r="F13" s="515">
        <f t="shared" si="0"/>
        <v>0.12177518847217708</v>
      </c>
      <c r="G13" s="516">
        <f t="shared" si="1"/>
        <v>956.36569215075428</v>
      </c>
      <c r="H13" s="517">
        <f t="shared" si="2"/>
        <v>4957.4129169801799</v>
      </c>
      <c r="I13" s="423">
        <v>83</v>
      </c>
      <c r="J13" s="517">
        <f t="shared" si="3"/>
        <v>224.24857329959843</v>
      </c>
      <c r="K13" s="518">
        <f t="shared" si="4"/>
        <v>5181.6614902797783</v>
      </c>
      <c r="L13" s="519">
        <f t="shared" si="5"/>
        <v>1.680362436529359E-2</v>
      </c>
      <c r="O13" s="552" t="s">
        <v>118</v>
      </c>
      <c r="P13" s="553"/>
      <c r="Q13" s="553"/>
      <c r="R13" s="553"/>
      <c r="S13" s="553"/>
      <c r="T13" s="553"/>
      <c r="U13" s="554"/>
    </row>
    <row r="14" spans="1:21" ht="18">
      <c r="B14" s="97" t="s">
        <v>86</v>
      </c>
      <c r="C14" s="520">
        <f t="shared" ref="C14:F14" si="6">SUM(C8:C13)</f>
        <v>20610.123713330991</v>
      </c>
      <c r="D14" s="520">
        <f t="shared" si="6"/>
        <v>16570.791767634004</v>
      </c>
      <c r="E14" s="235">
        <f>SUM(E8:E13)</f>
        <v>220065534.33395728</v>
      </c>
      <c r="F14" s="521">
        <f t="shared" si="6"/>
        <v>0.43955581309288583</v>
      </c>
      <c r="G14" s="522">
        <f>SUM(G8:G13)</f>
        <v>3452.0669169279245</v>
      </c>
      <c r="H14" s="523">
        <f>SUM(H8:H13)</f>
        <v>20022.858684561928</v>
      </c>
      <c r="I14" s="233" t="s">
        <v>140</v>
      </c>
      <c r="J14" s="523">
        <f>SUM(J8:J13)</f>
        <v>935.76723722383815</v>
      </c>
      <c r="K14" s="524">
        <f>SUM(K8:K13)</f>
        <v>20958.625921785766</v>
      </c>
      <c r="L14" s="525">
        <f t="shared" si="5"/>
        <v>1.690927300108136E-2</v>
      </c>
      <c r="O14" s="281"/>
      <c r="P14" s="507" t="s">
        <v>45</v>
      </c>
      <c r="Q14" s="508" t="s">
        <v>44</v>
      </c>
      <c r="R14" s="508" t="s">
        <v>43</v>
      </c>
      <c r="S14" s="508" t="s">
        <v>95</v>
      </c>
      <c r="T14" s="508" t="s">
        <v>69</v>
      </c>
      <c r="U14" s="452" t="s">
        <v>83</v>
      </c>
    </row>
    <row r="15" spans="1:21" ht="18">
      <c r="B15" s="103"/>
      <c r="C15" s="336"/>
      <c r="D15" s="526"/>
      <c r="E15" s="105"/>
      <c r="F15" s="527"/>
      <c r="G15" s="528"/>
      <c r="H15" s="529"/>
      <c r="I15" s="387"/>
      <c r="J15" s="529"/>
      <c r="K15" s="530"/>
      <c r="L15" s="531"/>
      <c r="O15" s="278" t="s">
        <v>85</v>
      </c>
      <c r="P15" s="328">
        <v>366690869.55848902</v>
      </c>
      <c r="Q15" s="329">
        <v>387809994.31726682</v>
      </c>
      <c r="R15" s="329">
        <v>377226237.08081514</v>
      </c>
      <c r="S15" s="329">
        <v>399315726.19111466</v>
      </c>
      <c r="T15" s="329">
        <v>415758477.64899808</v>
      </c>
      <c r="U15" s="453">
        <f>AVERAGE(P15:T15)</f>
        <v>389360260.9593367</v>
      </c>
    </row>
    <row r="16" spans="1:21" ht="18">
      <c r="B16" s="87" t="s">
        <v>42</v>
      </c>
      <c r="C16" s="336"/>
      <c r="D16" s="526"/>
      <c r="E16" s="109" t="s">
        <v>14</v>
      </c>
      <c r="F16" s="527"/>
      <c r="G16" s="528"/>
      <c r="H16" s="529"/>
      <c r="I16" s="387"/>
      <c r="J16" s="529"/>
      <c r="K16" s="530"/>
      <c r="L16" s="531"/>
      <c r="O16" s="278" t="s">
        <v>101</v>
      </c>
      <c r="P16" s="328">
        <v>1660440473.6720634</v>
      </c>
      <c r="Q16" s="329">
        <v>1758941535.9990635</v>
      </c>
      <c r="R16" s="329">
        <v>1789558365.309818</v>
      </c>
      <c r="S16" s="329">
        <v>1834925392.4408126</v>
      </c>
      <c r="T16" s="329">
        <v>1874715049.5699492</v>
      </c>
      <c r="U16" s="453">
        <f>AVERAGE(P16:T16)</f>
        <v>1783716163.3983414</v>
      </c>
    </row>
    <row r="17" spans="2:21" ht="18">
      <c r="B17" s="91" t="s">
        <v>20</v>
      </c>
      <c r="C17" s="357">
        <f>'20-21 Point Calculation'!J17</f>
        <v>950.29557195320785</v>
      </c>
      <c r="D17" s="514">
        <f>'2021-22 CC'!C57</f>
        <v>750.7836915106692</v>
      </c>
      <c r="E17" s="109">
        <v>10766507.37709251</v>
      </c>
      <c r="F17" s="515">
        <f t="shared" ref="F17:F35" si="7">E17/$E$38</f>
        <v>2.1504870895079575E-2</v>
      </c>
      <c r="G17" s="516">
        <f t="shared" ref="G17:G29" si="8">$D$38*F17*$N$7</f>
        <v>168.88925401157871</v>
      </c>
      <c r="H17" s="517">
        <f>D17+G17</f>
        <v>919.67294552224791</v>
      </c>
      <c r="I17" s="423">
        <v>94</v>
      </c>
      <c r="J17" s="517">
        <f t="shared" ref="J17:J29" si="9">H17*$N$9*I17/100</f>
        <v>47.114844999104761</v>
      </c>
      <c r="K17" s="518">
        <f>H17+J17</f>
        <v>966.78779052135269</v>
      </c>
      <c r="L17" s="519">
        <f t="shared" ref="L17:L30" si="10">K17/C17-1</f>
        <v>1.7354830491577822E-2</v>
      </c>
      <c r="O17" s="332" t="s">
        <v>110</v>
      </c>
      <c r="P17" s="333">
        <f t="shared" ref="P17:T17" si="11">P15/P16</f>
        <v>0.22083951540132743</v>
      </c>
      <c r="Q17" s="334">
        <f t="shared" si="11"/>
        <v>0.2204791838615569</v>
      </c>
      <c r="R17" s="334">
        <f t="shared" si="11"/>
        <v>0.21079292209366285</v>
      </c>
      <c r="S17" s="334">
        <f t="shared" si="11"/>
        <v>0.21761959796084462</v>
      </c>
      <c r="T17" s="334">
        <f t="shared" si="11"/>
        <v>0.22177155815993002</v>
      </c>
      <c r="U17" s="454">
        <f t="shared" ref="U17" si="12">U15/U16</f>
        <v>0.21828599692538883</v>
      </c>
    </row>
    <row r="18" spans="2:21" ht="18">
      <c r="B18" s="91" t="s">
        <v>21</v>
      </c>
      <c r="C18" s="357">
        <f>'20-21 Point Calculation'!J18</f>
        <v>436.03289455245852</v>
      </c>
      <c r="D18" s="514">
        <f>'2021-22 CC'!D57</f>
        <v>365.88990426529301</v>
      </c>
      <c r="E18" s="424">
        <v>4253342.7866823152</v>
      </c>
      <c r="F18" s="515">
        <f t="shared" si="7"/>
        <v>8.4955672528245589E-3</v>
      </c>
      <c r="G18" s="516">
        <f t="shared" si="8"/>
        <v>66.720233882595821</v>
      </c>
      <c r="H18" s="517">
        <f t="shared" ref="H18:H29" si="13">D18+G18</f>
        <v>432.61013814788885</v>
      </c>
      <c r="I18" s="423">
        <v>83</v>
      </c>
      <c r="J18" s="517">
        <f t="shared" si="9"/>
        <v>19.569119599119752</v>
      </c>
      <c r="K18" s="518">
        <f t="shared" ref="K18:K29" si="14">H18+J18</f>
        <v>452.17925774700859</v>
      </c>
      <c r="L18" s="519">
        <f t="shared" si="10"/>
        <v>3.7030149321928052E-2</v>
      </c>
    </row>
    <row r="19" spans="2:21" ht="18">
      <c r="B19" s="91" t="s">
        <v>22</v>
      </c>
      <c r="C19" s="357">
        <f>'20-21 Point Calculation'!J19</f>
        <v>602.09022101468292</v>
      </c>
      <c r="D19" s="514">
        <f>'2021-22 CC'!E57</f>
        <v>516.70105463228833</v>
      </c>
      <c r="E19" s="424">
        <v>5807309.0776338903</v>
      </c>
      <c r="F19" s="515">
        <f t="shared" si="7"/>
        <v>1.1599437736703218E-2</v>
      </c>
      <c r="G19" s="516">
        <f t="shared" si="8"/>
        <v>91.096589040848201</v>
      </c>
      <c r="H19" s="517">
        <f t="shared" si="13"/>
        <v>607.79764367313658</v>
      </c>
      <c r="I19" s="423">
        <v>93</v>
      </c>
      <c r="J19" s="517">
        <f t="shared" si="9"/>
        <v>30.806223569572925</v>
      </c>
      <c r="K19" s="518">
        <f t="shared" si="14"/>
        <v>638.6038672427095</v>
      </c>
      <c r="L19" s="519">
        <f t="shared" si="10"/>
        <v>6.0644808624347624E-2</v>
      </c>
    </row>
    <row r="20" spans="2:21" ht="18">
      <c r="B20" s="91" t="s">
        <v>23</v>
      </c>
      <c r="C20" s="357">
        <f>'20-21 Point Calculation'!J20</f>
        <v>348.20924049781564</v>
      </c>
      <c r="D20" s="514">
        <f>'2021-22 CC'!F57</f>
        <v>276.90088904554625</v>
      </c>
      <c r="E20" s="424">
        <v>4059597.7601019423</v>
      </c>
      <c r="F20" s="515">
        <f t="shared" si="7"/>
        <v>8.1085836529210756E-3</v>
      </c>
      <c r="G20" s="516">
        <f t="shared" si="8"/>
        <v>63.68104467651839</v>
      </c>
      <c r="H20" s="517">
        <f t="shared" si="13"/>
        <v>340.58193372206466</v>
      </c>
      <c r="I20" s="423">
        <v>99</v>
      </c>
      <c r="J20" s="517">
        <f t="shared" si="9"/>
        <v>18.376098233973998</v>
      </c>
      <c r="K20" s="518">
        <f t="shared" si="14"/>
        <v>358.95803195603867</v>
      </c>
      <c r="L20" s="519">
        <f t="shared" si="10"/>
        <v>3.0868771439999998E-2</v>
      </c>
    </row>
    <row r="21" spans="2:21" ht="18">
      <c r="B21" s="91" t="s">
        <v>24</v>
      </c>
      <c r="C21" s="357">
        <f>'20-21 Point Calculation'!J21</f>
        <v>501.51011815321021</v>
      </c>
      <c r="D21" s="514">
        <f>'2021-22 CC'!G57</f>
        <v>411.46536190100687</v>
      </c>
      <c r="E21" s="424">
        <v>5655808.0900136176</v>
      </c>
      <c r="F21" s="515">
        <f t="shared" si="7"/>
        <v>1.1296831787982749E-2</v>
      </c>
      <c r="G21" s="516">
        <f t="shared" si="8"/>
        <v>88.720062662791236</v>
      </c>
      <c r="H21" s="517">
        <f t="shared" si="13"/>
        <v>500.18542456379811</v>
      </c>
      <c r="I21" s="423">
        <v>82</v>
      </c>
      <c r="J21" s="517">
        <f t="shared" si="9"/>
        <v>22.353286623756141</v>
      </c>
      <c r="K21" s="518">
        <f t="shared" si="14"/>
        <v>522.53871118755421</v>
      </c>
      <c r="L21" s="519">
        <f t="shared" si="10"/>
        <v>4.1930545911577743E-2</v>
      </c>
    </row>
    <row r="22" spans="2:21" ht="18">
      <c r="B22" s="91" t="s">
        <v>25</v>
      </c>
      <c r="C22" s="357">
        <f>'20-21 Point Calculation'!J22</f>
        <v>660.68283058163581</v>
      </c>
      <c r="D22" s="514">
        <f>'2021-22 CC'!H57</f>
        <v>608.94818262229921</v>
      </c>
      <c r="E22" s="424">
        <v>6201176.8946885029</v>
      </c>
      <c r="F22" s="515">
        <f t="shared" si="7"/>
        <v>1.2386143792699401E-2</v>
      </c>
      <c r="G22" s="516">
        <f t="shared" si="8"/>
        <v>97.275012504622026</v>
      </c>
      <c r="H22" s="517">
        <f t="shared" si="13"/>
        <v>706.22319512692127</v>
      </c>
      <c r="I22" s="423">
        <v>91</v>
      </c>
      <c r="J22" s="517">
        <f t="shared" si="9"/>
        <v>35.025139362319663</v>
      </c>
      <c r="K22" s="518">
        <f t="shared" si="14"/>
        <v>741.24833448924096</v>
      </c>
      <c r="L22" s="519">
        <f t="shared" si="10"/>
        <v>0.12194278431101169</v>
      </c>
      <c r="P22" s="532"/>
    </row>
    <row r="23" spans="2:21" ht="18">
      <c r="B23" s="91" t="s">
        <v>26</v>
      </c>
      <c r="C23" s="357">
        <f>'20-21 Point Calculation'!J23</f>
        <v>750.19931205973364</v>
      </c>
      <c r="D23" s="514">
        <f>'2021-22 CC'!I57</f>
        <v>607.26623150936314</v>
      </c>
      <c r="E23" s="424">
        <v>6921568.4557135692</v>
      </c>
      <c r="F23" s="515">
        <f t="shared" si="7"/>
        <v>1.3825043797236664E-2</v>
      </c>
      <c r="G23" s="516">
        <f t="shared" si="8"/>
        <v>108.57546390231718</v>
      </c>
      <c r="H23" s="517">
        <f t="shared" si="13"/>
        <v>715.84169541168035</v>
      </c>
      <c r="I23" s="423">
        <v>77</v>
      </c>
      <c r="J23" s="517">
        <f t="shared" si="9"/>
        <v>30.040296747951164</v>
      </c>
      <c r="K23" s="518">
        <f t="shared" si="14"/>
        <v>745.88199215963152</v>
      </c>
      <c r="L23" s="519">
        <f t="shared" si="10"/>
        <v>-5.7548971729239895E-3</v>
      </c>
    </row>
    <row r="24" spans="2:21" ht="18">
      <c r="B24" s="91" t="s">
        <v>61</v>
      </c>
      <c r="C24" s="357">
        <f>'20-21 Point Calculation'!J24</f>
        <v>842.04790327178523</v>
      </c>
      <c r="D24" s="514">
        <f>'2021-22 CC'!J57</f>
        <v>698.49386507605016</v>
      </c>
      <c r="E24" s="424">
        <v>8153546.4084107205</v>
      </c>
      <c r="F24" s="515">
        <f t="shared" si="7"/>
        <v>1.6285779288367795E-2</v>
      </c>
      <c r="G24" s="516">
        <f t="shared" si="8"/>
        <v>127.90093595209555</v>
      </c>
      <c r="H24" s="517">
        <f t="shared" si="13"/>
        <v>826.39480102814571</v>
      </c>
      <c r="I24" s="423">
        <v>94</v>
      </c>
      <c r="J24" s="517">
        <f t="shared" si="9"/>
        <v>42.336205656671908</v>
      </c>
      <c r="K24" s="518">
        <f t="shared" si="14"/>
        <v>868.73100668481766</v>
      </c>
      <c r="L24" s="519">
        <f t="shared" si="10"/>
        <v>3.168834375022489E-2</v>
      </c>
    </row>
    <row r="25" spans="2:21" ht="18">
      <c r="B25" s="91" t="s">
        <v>28</v>
      </c>
      <c r="C25" s="357">
        <f>'20-21 Point Calculation'!J25</f>
        <v>1143.9223401808026</v>
      </c>
      <c r="D25" s="533">
        <f>'2021-22 CC'!K57</f>
        <v>944.47100364922733</v>
      </c>
      <c r="E25" s="424">
        <v>11474229.624001157</v>
      </c>
      <c r="F25" s="515">
        <f t="shared" si="7"/>
        <v>2.2918465389216824E-2</v>
      </c>
      <c r="G25" s="516">
        <f t="shared" si="8"/>
        <v>179.9909677002826</v>
      </c>
      <c r="H25" s="517">
        <f t="shared" si="13"/>
        <v>1124.4619713495099</v>
      </c>
      <c r="I25" s="423">
        <v>85</v>
      </c>
      <c r="J25" s="517">
        <f t="shared" si="9"/>
        <v>52.090700822766038</v>
      </c>
      <c r="K25" s="518">
        <f t="shared" si="14"/>
        <v>1176.5526721722758</v>
      </c>
      <c r="L25" s="519">
        <f t="shared" si="10"/>
        <v>2.8524953876078563E-2</v>
      </c>
    </row>
    <row r="26" spans="2:21" ht="18">
      <c r="B26" s="91" t="s">
        <v>29</v>
      </c>
      <c r="C26" s="357">
        <f>'20-21 Point Calculation'!J26</f>
        <v>824.19185860436301</v>
      </c>
      <c r="D26" s="514">
        <f>'2021-22 CC'!L57</f>
        <v>643.15452720400435</v>
      </c>
      <c r="E26" s="424">
        <v>10677996.373743644</v>
      </c>
      <c r="F26" s="515">
        <f t="shared" si="7"/>
        <v>2.1328080257861308E-2</v>
      </c>
      <c r="G26" s="516">
        <f t="shared" si="8"/>
        <v>167.50082257287352</v>
      </c>
      <c r="H26" s="517">
        <f t="shared" si="13"/>
        <v>810.65534977687787</v>
      </c>
      <c r="I26" s="423">
        <v>95</v>
      </c>
      <c r="J26" s="517">
        <f t="shared" si="9"/>
        <v>41.971680734697848</v>
      </c>
      <c r="K26" s="518">
        <f t="shared" si="14"/>
        <v>852.62703051157575</v>
      </c>
      <c r="L26" s="519">
        <f t="shared" si="10"/>
        <v>3.4500670699857627E-2</v>
      </c>
    </row>
    <row r="27" spans="2:21" ht="18">
      <c r="B27" s="91" t="s">
        <v>30</v>
      </c>
      <c r="C27" s="357">
        <f>'20-21 Point Calculation'!J27</f>
        <v>934.00699137921129</v>
      </c>
      <c r="D27" s="514">
        <f>'2021-22 CC'!M57</f>
        <v>646.8029073723884</v>
      </c>
      <c r="E27" s="424">
        <v>15791532.596691597</v>
      </c>
      <c r="F27" s="515">
        <f t="shared" si="7"/>
        <v>3.1541785820890872E-2</v>
      </c>
      <c r="G27" s="516">
        <f t="shared" si="8"/>
        <v>247.71451563106623</v>
      </c>
      <c r="H27" s="517">
        <f t="shared" si="13"/>
        <v>894.51742300345461</v>
      </c>
      <c r="I27" s="423">
        <v>79</v>
      </c>
      <c r="J27" s="517">
        <f t="shared" si="9"/>
        <v>38.513447647413734</v>
      </c>
      <c r="K27" s="518">
        <f t="shared" si="14"/>
        <v>933.03087065086834</v>
      </c>
      <c r="L27" s="519">
        <f t="shared" si="10"/>
        <v>-1.0450893166243924E-3</v>
      </c>
    </row>
    <row r="28" spans="2:21" ht="18">
      <c r="B28" s="91" t="s">
        <v>31</v>
      </c>
      <c r="C28" s="357">
        <f>'20-21 Point Calculation'!J28</f>
        <v>996.25055827152823</v>
      </c>
      <c r="D28" s="514">
        <f>'2021-22 CC'!N57</f>
        <v>867.99025563158341</v>
      </c>
      <c r="E28" s="424">
        <v>8550155.6509015951</v>
      </c>
      <c r="F28" s="515">
        <f t="shared" si="7"/>
        <v>1.7077961029097241E-2</v>
      </c>
      <c r="G28" s="516">
        <f t="shared" si="8"/>
        <v>134.12236289700235</v>
      </c>
      <c r="H28" s="517">
        <f t="shared" si="13"/>
        <v>1002.1126185285857</v>
      </c>
      <c r="I28" s="423">
        <v>94</v>
      </c>
      <c r="J28" s="517">
        <f t="shared" si="9"/>
        <v>51.338229447219447</v>
      </c>
      <c r="K28" s="518">
        <f t="shared" si="14"/>
        <v>1053.4508479758051</v>
      </c>
      <c r="L28" s="519">
        <f t="shared" si="10"/>
        <v>5.741556602338882E-2</v>
      </c>
    </row>
    <row r="29" spans="2:21" ht="18">
      <c r="B29" s="96" t="s">
        <v>32</v>
      </c>
      <c r="C29" s="357">
        <f>'20-21 Point Calculation'!J29</f>
        <v>830.13191044421399</v>
      </c>
      <c r="D29" s="514">
        <f>'2021-22 CC'!O57</f>
        <v>633.44595798148816</v>
      </c>
      <c r="E29" s="424">
        <v>11373000.753776073</v>
      </c>
      <c r="F29" s="515">
        <f t="shared" si="7"/>
        <v>2.2716272262996811E-2</v>
      </c>
      <c r="G29" s="516">
        <f t="shared" si="8"/>
        <v>178.40303692775331</v>
      </c>
      <c r="H29" s="517">
        <f t="shared" si="13"/>
        <v>811.84899490924147</v>
      </c>
      <c r="I29" s="423">
        <v>69</v>
      </c>
      <c r="J29" s="517">
        <f t="shared" si="9"/>
        <v>30.529581453562024</v>
      </c>
      <c r="K29" s="518">
        <f t="shared" si="14"/>
        <v>842.37857636280353</v>
      </c>
      <c r="L29" s="519">
        <f t="shared" si="10"/>
        <v>1.4752674562330981E-2</v>
      </c>
    </row>
    <row r="30" spans="2:21" ht="18">
      <c r="B30" s="97" t="s">
        <v>102</v>
      </c>
      <c r="C30" s="520">
        <f t="shared" ref="C30:F30" si="15">SUM(C17:C29)</f>
        <v>9819.5717509646493</v>
      </c>
      <c r="D30" s="520">
        <f t="shared" si="15"/>
        <v>7972.3138324012079</v>
      </c>
      <c r="E30" s="235">
        <f>SUM(E17:E29)</f>
        <v>109685771.84945112</v>
      </c>
      <c r="F30" s="521">
        <f t="shared" si="15"/>
        <v>0.21908482296387807</v>
      </c>
      <c r="G30" s="522">
        <f>SUM(G17:G29)</f>
        <v>1720.590302362345</v>
      </c>
      <c r="H30" s="523">
        <f>SUM(H17:H29)</f>
        <v>9692.9041347635539</v>
      </c>
      <c r="I30" s="233" t="s">
        <v>140</v>
      </c>
      <c r="J30" s="523">
        <f>SUM(J17:J29)</f>
        <v>460.06485489812934</v>
      </c>
      <c r="K30" s="524">
        <f>SUM(K17:K29)</f>
        <v>10152.968989661684</v>
      </c>
      <c r="L30" s="525">
        <f t="shared" si="10"/>
        <v>3.3952319627817085E-2</v>
      </c>
    </row>
    <row r="31" spans="2:21" ht="18">
      <c r="B31" s="103"/>
      <c r="C31" s="336"/>
      <c r="D31" s="526"/>
      <c r="E31" s="105"/>
      <c r="F31" s="527"/>
      <c r="G31" s="528"/>
      <c r="H31" s="529"/>
      <c r="I31" s="387"/>
      <c r="J31" s="529"/>
      <c r="K31" s="530"/>
      <c r="L31" s="531"/>
      <c r="N31" s="356" t="s">
        <v>14</v>
      </c>
    </row>
    <row r="32" spans="2:21" ht="18">
      <c r="B32" s="87" t="s">
        <v>62</v>
      </c>
      <c r="C32" s="336"/>
      <c r="D32" s="526"/>
      <c r="E32" s="109" t="s">
        <v>14</v>
      </c>
      <c r="F32" s="527"/>
      <c r="G32" s="528"/>
      <c r="H32" s="529"/>
      <c r="I32" s="387"/>
      <c r="J32" s="529"/>
      <c r="K32" s="530"/>
      <c r="L32" s="531"/>
    </row>
    <row r="33" spans="2:14" ht="18">
      <c r="B33" s="91" t="s">
        <v>63</v>
      </c>
      <c r="C33" s="357">
        <f>'20-21 Point Calculation'!J33</f>
        <v>2983.8248069220444</v>
      </c>
      <c r="D33" s="514">
        <f>'2021-22 Univ'!F48</f>
        <v>2466.909741143359</v>
      </c>
      <c r="E33" s="109">
        <v>26770988.561390914</v>
      </c>
      <c r="F33" s="515">
        <f t="shared" si="7"/>
        <v>5.3471997239445811E-2</v>
      </c>
      <c r="G33" s="516">
        <f>$D$38*F33*$N$7</f>
        <v>419.94419628650286</v>
      </c>
      <c r="H33" s="517">
        <f>D33+G33</f>
        <v>2886.8539374298621</v>
      </c>
      <c r="I33" s="423">
        <v>88</v>
      </c>
      <c r="J33" s="517">
        <f>H33*$N$9*I33/100</f>
        <v>138.45351483913618</v>
      </c>
      <c r="K33" s="518">
        <f>H33+J33</f>
        <v>3025.3074522689981</v>
      </c>
      <c r="L33" s="519">
        <f>K33/C33-1</f>
        <v>1.3902507027463429E-2</v>
      </c>
    </row>
    <row r="34" spans="2:14" ht="18">
      <c r="B34" s="91" t="s">
        <v>64</v>
      </c>
      <c r="C34" s="357">
        <f>'20-21 Point Calculation'!J34</f>
        <v>9182.4530652234116</v>
      </c>
      <c r="D34" s="514">
        <f>'2021-22 Univ'!K48</f>
        <v>6932.8272681874269</v>
      </c>
      <c r="E34" s="424">
        <v>125489575.8757422</v>
      </c>
      <c r="F34" s="515">
        <f t="shared" si="7"/>
        <v>0.25065111956621289</v>
      </c>
      <c r="G34" s="516">
        <f>$D$38*F34*$N$7</f>
        <v>1968.4973142708131</v>
      </c>
      <c r="H34" s="517">
        <f t="shared" ref="H34:H35" si="16">D34+G34</f>
        <v>8901.3245824582409</v>
      </c>
      <c r="I34" s="423">
        <v>92</v>
      </c>
      <c r="J34" s="517">
        <f>H34*$N$9*I34/100</f>
        <v>446.31241456445622</v>
      </c>
      <c r="K34" s="518">
        <f t="shared" ref="K34:K35" si="17">H34+J34</f>
        <v>9347.636997022697</v>
      </c>
      <c r="L34" s="519">
        <f>K34/C34-1</f>
        <v>1.7989085337651645E-2</v>
      </c>
    </row>
    <row r="35" spans="2:14" ht="18">
      <c r="B35" s="96" t="s">
        <v>68</v>
      </c>
      <c r="C35" s="357">
        <f>'20-21 Point Calculation'!J35</f>
        <v>2430.9184456702551</v>
      </c>
      <c r="D35" s="514">
        <f>'2021-22 Univ'!C48</f>
        <v>2035.3465862898556</v>
      </c>
      <c r="E35" s="424">
        <v>18642489.483333569</v>
      </c>
      <c r="F35" s="515">
        <f t="shared" si="7"/>
        <v>3.7236247137577415E-2</v>
      </c>
      <c r="G35" s="516">
        <f>$D$38*F35*$N$7</f>
        <v>292.43616629640604</v>
      </c>
      <c r="H35" s="517">
        <f t="shared" si="16"/>
        <v>2327.7827525862617</v>
      </c>
      <c r="I35" s="423">
        <v>83</v>
      </c>
      <c r="J35" s="517">
        <f>H35*$N$9*I35/100</f>
        <v>105.29725281323955</v>
      </c>
      <c r="K35" s="518">
        <f t="shared" si="17"/>
        <v>2433.0800053995013</v>
      </c>
      <c r="L35" s="519">
        <f>K35/C35-1</f>
        <v>8.8919467170778255E-4</v>
      </c>
      <c r="N35" s="356" t="s">
        <v>14</v>
      </c>
    </row>
    <row r="36" spans="2:14" ht="18">
      <c r="B36" s="97" t="s">
        <v>86</v>
      </c>
      <c r="C36" s="520">
        <f>SUM(C33:C35)</f>
        <v>14597.196317815711</v>
      </c>
      <c r="D36" s="520">
        <f t="shared" ref="D36:F36" si="18">SUM(D33:D35)</f>
        <v>11435.083595620641</v>
      </c>
      <c r="E36" s="235">
        <f>SUM(E33:E35)</f>
        <v>170903053.92046666</v>
      </c>
      <c r="F36" s="521">
        <f t="shared" si="18"/>
        <v>0.34135936394323607</v>
      </c>
      <c r="G36" s="522">
        <f>SUM(G33:G35)</f>
        <v>2680.8776768537223</v>
      </c>
      <c r="H36" s="523">
        <f>SUM(H33:H35)</f>
        <v>14115.961272474364</v>
      </c>
      <c r="I36" s="233" t="s">
        <v>140</v>
      </c>
      <c r="J36" s="523">
        <f>SUM(J33:J35)</f>
        <v>690.06318221683193</v>
      </c>
      <c r="K36" s="524">
        <f>SUM(K33:K35)</f>
        <v>14806.024454691196</v>
      </c>
      <c r="L36" s="525">
        <f>K36/C36-1</f>
        <v>1.4306044279243757E-2</v>
      </c>
      <c r="N36" s="534">
        <f>'20-21 Point Calculation'!I38+'20-21 Point Calculation'!C38</f>
        <v>37339.637807669082</v>
      </c>
    </row>
    <row r="37" spans="2:14" ht="18">
      <c r="B37" s="535"/>
      <c r="C37" s="337"/>
      <c r="D37" s="514"/>
      <c r="E37" s="425"/>
      <c r="F37" s="515"/>
      <c r="G37" s="516"/>
      <c r="H37" s="517"/>
      <c r="I37" s="236"/>
      <c r="J37" s="517"/>
      <c r="K37" s="518"/>
      <c r="L37" s="519"/>
      <c r="N37" s="534">
        <f>D38+J38</f>
        <v>38064.084469994654</v>
      </c>
    </row>
    <row r="38" spans="2:14" ht="18.75" thickBot="1">
      <c r="B38" s="112" t="s">
        <v>109</v>
      </c>
      <c r="C38" s="435">
        <f>SUM(C14,C30,C36)</f>
        <v>45026.89178211135</v>
      </c>
      <c r="D38" s="536">
        <f>SUM(D14,D30,D36)</f>
        <v>35978.189195655854</v>
      </c>
      <c r="E38" s="237">
        <f>SUM(E14,E30,E36)</f>
        <v>500654360.10387504</v>
      </c>
      <c r="F38" s="537">
        <f>SUM(F14,F30,F36)</f>
        <v>1</v>
      </c>
      <c r="G38" s="538">
        <f>SUM(G14,G30,G36)</f>
        <v>7853.5348961439922</v>
      </c>
      <c r="H38" s="539">
        <f>SUM(H36,H30,H14)</f>
        <v>43831.724091799842</v>
      </c>
      <c r="I38" s="234" t="s">
        <v>140</v>
      </c>
      <c r="J38" s="539">
        <f>SUM(J36,J30,J14)</f>
        <v>2085.8952743387995</v>
      </c>
      <c r="K38" s="540">
        <f>SUM(K36,K30,K14)</f>
        <v>45917.61936613865</v>
      </c>
      <c r="L38" s="541">
        <f>K38/C38-1</f>
        <v>1.9782124609835305E-2</v>
      </c>
      <c r="M38" s="542">
        <f>D38/'20-21 Point Calculation'!C38-1</f>
        <v>2.1630730850647373E-2</v>
      </c>
      <c r="N38" s="542">
        <f>N37/N36-1</f>
        <v>1.9401544976335616E-2</v>
      </c>
    </row>
    <row r="40" spans="2:14" ht="18">
      <c r="D40" s="457"/>
      <c r="E40" s="543"/>
      <c r="F40" s="457"/>
      <c r="G40" s="544"/>
      <c r="H40" s="545"/>
    </row>
    <row r="41" spans="2:14" ht="18">
      <c r="D41" s="457"/>
      <c r="E41" s="546"/>
      <c r="F41" s="457"/>
    </row>
    <row r="42" spans="2:14" ht="18">
      <c r="D42" s="457"/>
      <c r="E42" s="546"/>
      <c r="F42" s="457"/>
    </row>
    <row r="43" spans="2:14">
      <c r="D43" s="457"/>
      <c r="E43" s="547"/>
      <c r="F43" s="457"/>
    </row>
    <row r="44" spans="2:14">
      <c r="D44" s="457"/>
      <c r="E44" s="457"/>
      <c r="F44" s="457"/>
    </row>
    <row r="45" spans="2:14">
      <c r="D45" s="457"/>
      <c r="E45" s="457"/>
      <c r="F45" s="457"/>
    </row>
  </sheetData>
  <mergeCells count="16">
    <mergeCell ref="O13:U13"/>
    <mergeCell ref="B2:L2"/>
    <mergeCell ref="B4:B6"/>
    <mergeCell ref="E4:H4"/>
    <mergeCell ref="I4:J4"/>
    <mergeCell ref="K4:L4"/>
    <mergeCell ref="C5:C6"/>
    <mergeCell ref="D5:D6"/>
    <mergeCell ref="E5:E6"/>
    <mergeCell ref="F5:F6"/>
    <mergeCell ref="G5:G6"/>
    <mergeCell ref="H5:H6"/>
    <mergeCell ref="I5:I6"/>
    <mergeCell ref="J5:J6"/>
    <mergeCell ref="K5:K6"/>
    <mergeCell ref="L5:L6"/>
  </mergeCells>
  <pageMargins left="0.7" right="0.7" top="0.75" bottom="0.75" header="0.3" footer="0.3"/>
  <pageSetup scale="5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34998626667073579"/>
  </sheetPr>
  <dimension ref="B1:FP366"/>
  <sheetViews>
    <sheetView view="pageBreakPreview" zoomScale="60" zoomScaleNormal="100" workbookViewId="0">
      <selection activeCell="M20" sqref="M20"/>
    </sheetView>
  </sheetViews>
  <sheetFormatPr defaultColWidth="9.140625" defaultRowHeight="18"/>
  <cols>
    <col min="1" max="1" width="9.140625" style="119"/>
    <col min="2" max="2" width="41.140625" style="119" bestFit="1" customWidth="1"/>
    <col min="3" max="6" width="12.7109375" style="119" hidden="1" customWidth="1"/>
    <col min="7" max="17" width="12.7109375" style="119" customWidth="1"/>
    <col min="18" max="18" width="13.42578125" style="119" bestFit="1" customWidth="1"/>
    <col min="19" max="19" width="12.7109375" style="119" customWidth="1"/>
    <col min="20" max="20" width="25.85546875" style="319" bestFit="1" customWidth="1"/>
    <col min="21" max="21" width="24" style="119" customWidth="1"/>
    <col min="22" max="22" width="26.85546875" style="319" customWidth="1"/>
    <col min="23" max="23" width="24.7109375" style="119" customWidth="1"/>
    <col min="24" max="24" width="36.85546875" style="119" bestFit="1" customWidth="1"/>
    <col min="25" max="28" width="12.7109375" style="119" hidden="1" customWidth="1"/>
    <col min="29" max="31" width="12.7109375" style="119" customWidth="1"/>
    <col min="32" max="32" width="12.7109375" style="319" customWidth="1"/>
    <col min="33" max="38" width="12.7109375" style="119" customWidth="1"/>
    <col min="39" max="39" width="12.7109375" style="151" customWidth="1"/>
    <col min="40" max="41" width="12.7109375" style="119" customWidth="1"/>
    <col min="42" max="43" width="9.140625" style="119"/>
    <col min="44" max="44" width="8.42578125" style="119" customWidth="1"/>
    <col min="45" max="45" width="36.85546875" style="119" bestFit="1" customWidth="1"/>
    <col min="46" max="49" width="13.42578125" style="119" hidden="1" customWidth="1"/>
    <col min="50" max="50" width="13.42578125" style="119" bestFit="1" customWidth="1"/>
    <col min="51" max="51" width="13" style="119" bestFit="1" customWidth="1"/>
    <col min="52" max="52" width="12" style="119" bestFit="1" customWidth="1"/>
    <col min="53" max="53" width="12" style="319" bestFit="1" customWidth="1"/>
    <col min="54" max="54" width="12.5703125" style="119" bestFit="1" customWidth="1"/>
    <col min="55" max="55" width="12.5703125" style="319" bestFit="1" customWidth="1"/>
    <col min="56" max="56" width="12" style="119" bestFit="1" customWidth="1"/>
    <col min="57" max="59" width="12" style="119" customWidth="1"/>
    <col min="60" max="61" width="12" style="151" customWidth="1"/>
    <col min="62" max="63" width="8.42578125" style="119" customWidth="1"/>
    <col min="64" max="65" width="9.140625" style="119"/>
    <col min="66" max="66" width="35.42578125" style="119" bestFit="1" customWidth="1"/>
    <col min="67" max="70" width="13.42578125" style="119" hidden="1" customWidth="1"/>
    <col min="71" max="71" width="13.42578125" style="119" bestFit="1" customWidth="1"/>
    <col min="72" max="72" width="13" style="119" bestFit="1" customWidth="1"/>
    <col min="73" max="73" width="12" style="119" bestFit="1" customWidth="1"/>
    <col min="74" max="74" width="12" style="319" bestFit="1" customWidth="1"/>
    <col min="75" max="75" width="12.5703125" style="119" bestFit="1" customWidth="1"/>
    <col min="76" max="76" width="12.5703125" style="319" bestFit="1" customWidth="1"/>
    <col min="77" max="77" width="12" style="119" bestFit="1" customWidth="1"/>
    <col min="78" max="80" width="12" style="319" customWidth="1"/>
    <col min="81" max="82" width="12" style="307" customWidth="1"/>
    <col min="83" max="83" width="9.140625" style="119" customWidth="1"/>
    <col min="84" max="84" width="9.140625" style="119"/>
    <col min="85" max="85" width="19.42578125" style="119" bestFit="1" customWidth="1"/>
    <col min="86" max="89" width="13.42578125" style="119" hidden="1" customWidth="1"/>
    <col min="90" max="90" width="13.42578125" style="119" bestFit="1" customWidth="1"/>
    <col min="91" max="92" width="13.28515625" style="119" bestFit="1" customWidth="1"/>
    <col min="93" max="93" width="12.7109375" style="119" bestFit="1" customWidth="1"/>
    <col min="94" max="94" width="13.28515625" style="319" bestFit="1" customWidth="1"/>
    <col min="95" max="96" width="13.28515625" style="119" bestFit="1" customWidth="1"/>
    <col min="97" max="97" width="12.140625" style="119" customWidth="1"/>
    <col min="98" max="99" width="13.28515625" style="119" bestFit="1" customWidth="1"/>
    <col min="100" max="100" width="12.5703125" style="119" bestFit="1" customWidth="1"/>
    <col min="101" max="101" width="12.7109375" style="119" bestFit="1" customWidth="1"/>
    <col min="102" max="16384" width="9.140625" style="119"/>
  </cols>
  <sheetData>
    <row r="1" spans="2:171" ht="18.75" thickBot="1"/>
    <row r="2" spans="2:171" ht="27">
      <c r="B2" s="585" t="s">
        <v>75</v>
      </c>
      <c r="C2" s="586"/>
      <c r="D2" s="586"/>
      <c r="E2" s="586"/>
      <c r="F2" s="586"/>
      <c r="G2" s="586"/>
      <c r="H2" s="586"/>
      <c r="I2" s="586"/>
      <c r="J2" s="586"/>
      <c r="K2" s="586"/>
      <c r="L2" s="586"/>
      <c r="M2" s="586"/>
      <c r="N2" s="586"/>
      <c r="O2" s="586"/>
      <c r="P2" s="586"/>
      <c r="Q2" s="586"/>
      <c r="R2" s="586"/>
      <c r="S2" s="120"/>
      <c r="T2" s="343" t="s">
        <v>112</v>
      </c>
      <c r="U2" s="121"/>
      <c r="V2" s="126"/>
      <c r="X2" s="607" t="s">
        <v>123</v>
      </c>
      <c r="Y2" s="607"/>
      <c r="Z2" s="607"/>
      <c r="AA2" s="607"/>
      <c r="AB2" s="607"/>
      <c r="AC2" s="607"/>
      <c r="AD2" s="607"/>
      <c r="AE2" s="607"/>
      <c r="AF2" s="607"/>
      <c r="AG2" s="607"/>
      <c r="AH2" s="607"/>
      <c r="AI2" s="607"/>
      <c r="AJ2" s="607"/>
      <c r="AK2" s="607"/>
      <c r="AL2" s="607"/>
      <c r="AM2" s="607"/>
      <c r="AN2" s="607"/>
      <c r="AO2" s="404"/>
      <c r="AP2" s="122"/>
      <c r="AQ2" s="122"/>
      <c r="AR2" s="606" t="s">
        <v>96</v>
      </c>
      <c r="AS2" s="606"/>
      <c r="AT2" s="606"/>
      <c r="AU2" s="606"/>
      <c r="AV2" s="606"/>
      <c r="AW2" s="606"/>
      <c r="AX2" s="606"/>
      <c r="AY2" s="606"/>
      <c r="AZ2" s="606"/>
      <c r="BA2" s="606"/>
      <c r="BB2" s="606"/>
      <c r="BC2" s="606"/>
      <c r="BD2" s="606"/>
      <c r="BE2" s="606"/>
      <c r="BF2" s="606"/>
      <c r="BG2" s="606"/>
      <c r="BH2" s="606"/>
      <c r="BI2" s="606"/>
      <c r="BM2" s="608" t="s">
        <v>78</v>
      </c>
      <c r="BN2" s="608"/>
      <c r="BO2" s="608"/>
      <c r="BP2" s="608"/>
      <c r="BQ2" s="608"/>
      <c r="BR2" s="608"/>
      <c r="BS2" s="608"/>
      <c r="BT2" s="608"/>
      <c r="BU2" s="608"/>
      <c r="BV2" s="608"/>
      <c r="BW2" s="608"/>
      <c r="BX2" s="608"/>
      <c r="BY2" s="608"/>
      <c r="BZ2" s="608"/>
      <c r="CA2" s="608"/>
      <c r="CB2" s="608"/>
      <c r="CC2" s="608"/>
      <c r="CD2" s="608"/>
      <c r="CG2" s="606" t="s">
        <v>126</v>
      </c>
      <c r="CH2" s="606"/>
      <c r="CI2" s="606"/>
      <c r="CJ2" s="606"/>
      <c r="CK2" s="606"/>
      <c r="CL2" s="606"/>
      <c r="CM2" s="606"/>
      <c r="CN2" s="606"/>
      <c r="CO2" s="606"/>
      <c r="CP2" s="606"/>
      <c r="CQ2" s="606"/>
      <c r="CR2" s="606"/>
      <c r="CS2" s="606"/>
      <c r="CT2" s="606"/>
      <c r="CU2" s="606"/>
      <c r="CV2" s="606"/>
      <c r="CW2" s="606"/>
    </row>
    <row r="3" spans="2:171" ht="18.75" thickBot="1">
      <c r="B3" s="123" t="s">
        <v>20</v>
      </c>
      <c r="C3" s="124" t="s">
        <v>122</v>
      </c>
      <c r="D3" s="124" t="s">
        <v>121</v>
      </c>
      <c r="E3" s="124" t="s">
        <v>120</v>
      </c>
      <c r="F3" s="123" t="s">
        <v>49</v>
      </c>
      <c r="G3" s="123" t="s">
        <v>48</v>
      </c>
      <c r="H3" s="123" t="s">
        <v>47</v>
      </c>
      <c r="I3" s="123" t="s">
        <v>46</v>
      </c>
      <c r="J3" s="123" t="s">
        <v>45</v>
      </c>
      <c r="K3" s="123" t="s">
        <v>44</v>
      </c>
      <c r="L3" s="123" t="s">
        <v>43</v>
      </c>
      <c r="M3" s="123" t="s">
        <v>95</v>
      </c>
      <c r="N3" s="123" t="s">
        <v>69</v>
      </c>
      <c r="O3" s="123" t="s">
        <v>77</v>
      </c>
      <c r="P3" s="123" t="s">
        <v>143</v>
      </c>
      <c r="Q3" s="123" t="s">
        <v>164</v>
      </c>
      <c r="R3" s="125" t="s">
        <v>183</v>
      </c>
      <c r="S3" s="125"/>
      <c r="T3" s="85" t="s">
        <v>111</v>
      </c>
      <c r="U3" s="126"/>
      <c r="V3" s="126"/>
      <c r="X3" s="127" t="s">
        <v>20</v>
      </c>
      <c r="Y3" s="127" t="s">
        <v>122</v>
      </c>
      <c r="Z3" s="127" t="s">
        <v>121</v>
      </c>
      <c r="AA3" s="127" t="s">
        <v>120</v>
      </c>
      <c r="AB3" s="127" t="s">
        <v>49</v>
      </c>
      <c r="AC3" s="127" t="s">
        <v>48</v>
      </c>
      <c r="AD3" s="127" t="s">
        <v>47</v>
      </c>
      <c r="AE3" s="127" t="s">
        <v>46</v>
      </c>
      <c r="AF3" s="127" t="s">
        <v>45</v>
      </c>
      <c r="AG3" s="127" t="s">
        <v>44</v>
      </c>
      <c r="AH3" s="410" t="s">
        <v>43</v>
      </c>
      <c r="AI3" s="127" t="s">
        <v>95</v>
      </c>
      <c r="AJ3" s="127" t="s">
        <v>69</v>
      </c>
      <c r="AK3" s="127" t="s">
        <v>77</v>
      </c>
      <c r="AL3" s="127" t="s">
        <v>143</v>
      </c>
      <c r="AM3" s="127" t="s">
        <v>164</v>
      </c>
      <c r="AN3" s="127" t="s">
        <v>183</v>
      </c>
      <c r="AO3" s="124"/>
      <c r="AP3" s="122"/>
      <c r="AQ3" s="122"/>
      <c r="AR3" s="128"/>
      <c r="AS3" s="124" t="s">
        <v>20</v>
      </c>
      <c r="AT3" s="124" t="s">
        <v>122</v>
      </c>
      <c r="AU3" s="124" t="s">
        <v>121</v>
      </c>
      <c r="AV3" s="124" t="s">
        <v>120</v>
      </c>
      <c r="AW3" s="124" t="s">
        <v>49</v>
      </c>
      <c r="AX3" s="124" t="s">
        <v>48</v>
      </c>
      <c r="AY3" s="124" t="s">
        <v>47</v>
      </c>
      <c r="AZ3" s="124" t="s">
        <v>46</v>
      </c>
      <c r="BA3" s="124" t="s">
        <v>45</v>
      </c>
      <c r="BB3" s="124" t="s">
        <v>44</v>
      </c>
      <c r="BC3" s="124" t="s">
        <v>43</v>
      </c>
      <c r="BD3" s="124" t="s">
        <v>95</v>
      </c>
      <c r="BE3" s="127" t="s">
        <v>69</v>
      </c>
      <c r="BF3" s="127" t="s">
        <v>77</v>
      </c>
      <c r="BG3" s="127" t="s">
        <v>143</v>
      </c>
      <c r="BH3" s="127" t="s">
        <v>164</v>
      </c>
      <c r="BI3" s="127" t="s">
        <v>183</v>
      </c>
      <c r="BJ3" s="124"/>
      <c r="BK3" s="124"/>
      <c r="BM3" s="128"/>
      <c r="BN3" s="124" t="s">
        <v>20</v>
      </c>
      <c r="BO3" s="124" t="s">
        <v>122</v>
      </c>
      <c r="BP3" s="124" t="s">
        <v>121</v>
      </c>
      <c r="BQ3" s="124" t="s">
        <v>120</v>
      </c>
      <c r="BR3" s="124" t="s">
        <v>49</v>
      </c>
      <c r="BS3" s="124" t="s">
        <v>48</v>
      </c>
      <c r="BT3" s="124" t="s">
        <v>47</v>
      </c>
      <c r="BU3" s="124" t="s">
        <v>46</v>
      </c>
      <c r="BV3" s="124" t="s">
        <v>45</v>
      </c>
      <c r="BW3" s="124" t="s">
        <v>44</v>
      </c>
      <c r="BX3" s="124" t="s">
        <v>43</v>
      </c>
      <c r="BY3" s="124" t="s">
        <v>95</v>
      </c>
      <c r="BZ3" s="124" t="s">
        <v>69</v>
      </c>
      <c r="CA3" s="124" t="s">
        <v>77</v>
      </c>
      <c r="CB3" s="124" t="s">
        <v>143</v>
      </c>
      <c r="CC3" s="124" t="s">
        <v>164</v>
      </c>
      <c r="CD3" s="124" t="s">
        <v>183</v>
      </c>
      <c r="CG3" s="129"/>
      <c r="CH3" s="130" t="s">
        <v>122</v>
      </c>
      <c r="CI3" s="130" t="s">
        <v>121</v>
      </c>
      <c r="CJ3" s="130" t="s">
        <v>120</v>
      </c>
      <c r="CK3" s="130" t="s">
        <v>49</v>
      </c>
      <c r="CL3" s="130" t="s">
        <v>48</v>
      </c>
      <c r="CM3" s="130" t="s">
        <v>47</v>
      </c>
      <c r="CN3" s="130" t="s">
        <v>46</v>
      </c>
      <c r="CO3" s="130" t="s">
        <v>45</v>
      </c>
      <c r="CP3" s="323" t="s">
        <v>44</v>
      </c>
      <c r="CQ3" s="130" t="s">
        <v>43</v>
      </c>
      <c r="CR3" s="130" t="s">
        <v>95</v>
      </c>
      <c r="CS3" s="130" t="s">
        <v>69</v>
      </c>
      <c r="CT3" s="130" t="s">
        <v>77</v>
      </c>
      <c r="CU3" s="130" t="s">
        <v>143</v>
      </c>
      <c r="CV3" s="130" t="s">
        <v>164</v>
      </c>
      <c r="CW3" s="130" t="s">
        <v>183</v>
      </c>
      <c r="FO3" s="82"/>
    </row>
    <row r="4" spans="2:171" ht="18" customHeight="1">
      <c r="B4" s="131" t="s">
        <v>33</v>
      </c>
      <c r="C4" s="132">
        <f t="shared" ref="C4:N6" si="0">Y4+AT4*$V$6+AT11*$V$8+AT18*$V$10</f>
        <v>4900.3999999999996</v>
      </c>
      <c r="D4" s="132">
        <f t="shared" si="0"/>
        <v>5071</v>
      </c>
      <c r="E4" s="132">
        <f t="shared" si="0"/>
        <v>5363.8</v>
      </c>
      <c r="F4" s="132">
        <f t="shared" si="0"/>
        <v>5669.8</v>
      </c>
      <c r="G4" s="132">
        <f t="shared" si="0"/>
        <v>6077</v>
      </c>
      <c r="H4" s="132">
        <f t="shared" si="0"/>
        <v>6583.2</v>
      </c>
      <c r="I4" s="132">
        <f t="shared" si="0"/>
        <v>5084.7999999999993</v>
      </c>
      <c r="J4" s="132">
        <f t="shared" si="0"/>
        <v>4334.2</v>
      </c>
      <c r="K4" s="132">
        <f t="shared" si="0"/>
        <v>4186.3999999999996</v>
      </c>
      <c r="L4" s="132">
        <f t="shared" si="0"/>
        <v>4181.6000000000004</v>
      </c>
      <c r="M4" s="132">
        <f t="shared" si="0"/>
        <v>3798.4</v>
      </c>
      <c r="N4" s="132">
        <f t="shared" si="0"/>
        <v>3950.8</v>
      </c>
      <c r="O4" s="132">
        <f t="shared" ref="O4:R4" si="1">AK4+BF4*$V$6+BF11*$V$8+BF18*$V$10</f>
        <v>3443.6000000000004</v>
      </c>
      <c r="P4" s="132">
        <f t="shared" si="1"/>
        <v>3437.6</v>
      </c>
      <c r="Q4" s="132">
        <f t="shared" si="1"/>
        <v>3301.2000000000003</v>
      </c>
      <c r="R4" s="132">
        <f t="shared" si="1"/>
        <v>3262.8</v>
      </c>
      <c r="S4" s="133"/>
      <c r="T4" s="344">
        <v>814.23004011287924</v>
      </c>
      <c r="U4" s="134"/>
      <c r="V4" s="351" t="s">
        <v>97</v>
      </c>
      <c r="X4" s="131" t="s">
        <v>33</v>
      </c>
      <c r="Y4" s="135">
        <v>2603</v>
      </c>
      <c r="Z4" s="135">
        <v>2744</v>
      </c>
      <c r="AA4" s="135">
        <v>2912</v>
      </c>
      <c r="AB4" s="135">
        <v>3067</v>
      </c>
      <c r="AC4" s="135">
        <v>3263</v>
      </c>
      <c r="AD4" s="135">
        <v>3482</v>
      </c>
      <c r="AE4" s="135">
        <v>2716</v>
      </c>
      <c r="AF4" s="135">
        <v>2351</v>
      </c>
      <c r="AG4" s="135">
        <v>2318</v>
      </c>
      <c r="AH4" s="411">
        <v>2339</v>
      </c>
      <c r="AI4" s="135">
        <v>2159</v>
      </c>
      <c r="AJ4" s="135">
        <v>2280</v>
      </c>
      <c r="AK4" s="135">
        <v>1972</v>
      </c>
      <c r="AL4" s="135">
        <v>1995</v>
      </c>
      <c r="AM4" s="135">
        <v>1926</v>
      </c>
      <c r="AN4" s="135">
        <v>1924</v>
      </c>
      <c r="AO4" s="136"/>
      <c r="AP4" s="326"/>
      <c r="AQ4" s="122"/>
      <c r="AR4" s="602" t="s">
        <v>98</v>
      </c>
      <c r="AS4" s="137" t="s">
        <v>33</v>
      </c>
      <c r="AT4" s="138">
        <v>839</v>
      </c>
      <c r="AU4" s="138">
        <v>864</v>
      </c>
      <c r="AV4" s="138">
        <v>921</v>
      </c>
      <c r="AW4" s="138">
        <v>969</v>
      </c>
      <c r="AX4" s="138">
        <v>1020</v>
      </c>
      <c r="AY4" s="138">
        <v>946</v>
      </c>
      <c r="AZ4" s="138">
        <v>753</v>
      </c>
      <c r="BA4" s="138">
        <v>717</v>
      </c>
      <c r="BB4" s="138">
        <v>740</v>
      </c>
      <c r="BC4" s="138">
        <v>778</v>
      </c>
      <c r="BD4" s="138">
        <v>778</v>
      </c>
      <c r="BE4" s="138">
        <v>885</v>
      </c>
      <c r="BF4" s="138">
        <v>826</v>
      </c>
      <c r="BG4" s="138">
        <v>788</v>
      </c>
      <c r="BH4" s="138">
        <v>703</v>
      </c>
      <c r="BI4" s="138">
        <v>706</v>
      </c>
      <c r="BJ4" s="325"/>
      <c r="BK4" s="139"/>
      <c r="BM4" s="603" t="s">
        <v>51</v>
      </c>
      <c r="BN4" s="137" t="s">
        <v>33</v>
      </c>
      <c r="BO4" s="138">
        <v>747</v>
      </c>
      <c r="BP4" s="138">
        <v>632</v>
      </c>
      <c r="BQ4" s="138">
        <v>658</v>
      </c>
      <c r="BR4" s="138">
        <v>746</v>
      </c>
      <c r="BS4" s="138">
        <v>819</v>
      </c>
      <c r="BT4" s="138">
        <v>1055</v>
      </c>
      <c r="BU4" s="138">
        <v>877</v>
      </c>
      <c r="BV4" s="138">
        <v>723</v>
      </c>
      <c r="BW4" s="138">
        <v>644</v>
      </c>
      <c r="BX4" s="138">
        <v>552</v>
      </c>
      <c r="BY4" s="138">
        <v>463</v>
      </c>
      <c r="BZ4" s="138">
        <v>379</v>
      </c>
      <c r="CA4" s="138">
        <v>296</v>
      </c>
      <c r="CB4" s="138">
        <v>330</v>
      </c>
      <c r="CC4" s="138">
        <v>336</v>
      </c>
      <c r="CD4" s="138">
        <v>306</v>
      </c>
      <c r="CG4" s="140" t="s">
        <v>20</v>
      </c>
      <c r="CH4" s="141">
        <v>4833.7</v>
      </c>
      <c r="CI4" s="141">
        <v>4686.3</v>
      </c>
      <c r="CJ4" s="141">
        <v>4682.8999999999996</v>
      </c>
      <c r="CK4" s="141">
        <v>4650.3666666666668</v>
      </c>
      <c r="CL4" s="141">
        <v>5032.2666666666664</v>
      </c>
      <c r="CM4" s="141">
        <v>5828.6</v>
      </c>
      <c r="CN4" s="141">
        <v>6633.166666666667</v>
      </c>
      <c r="CO4" s="141">
        <v>6484.7333333333336</v>
      </c>
      <c r="CP4" s="178">
        <v>6260.9</v>
      </c>
      <c r="CQ4" s="178">
        <v>5749.5</v>
      </c>
      <c r="CR4" s="178">
        <v>5306.6333333333332</v>
      </c>
      <c r="CS4" s="178">
        <v>5412.2</v>
      </c>
      <c r="CT4" s="178">
        <v>5020.3</v>
      </c>
      <c r="CU4" s="141">
        <v>4831.2666666666664</v>
      </c>
      <c r="CV4" s="141">
        <v>4940.0666666666666</v>
      </c>
      <c r="CW4" s="141">
        <v>4739.666666666667</v>
      </c>
      <c r="FO4" s="82"/>
    </row>
    <row r="5" spans="2:171" ht="18" customHeight="1">
      <c r="B5" s="131" t="s">
        <v>9</v>
      </c>
      <c r="C5" s="133">
        <f t="shared" si="0"/>
        <v>3975.3999999999996</v>
      </c>
      <c r="D5" s="133">
        <f t="shared" si="0"/>
        <v>3718.4</v>
      </c>
      <c r="E5" s="133">
        <f t="shared" si="0"/>
        <v>3850.2000000000003</v>
      </c>
      <c r="F5" s="133">
        <f t="shared" si="0"/>
        <v>3598.8</v>
      </c>
      <c r="G5" s="133">
        <f t="shared" si="0"/>
        <v>4001</v>
      </c>
      <c r="H5" s="133">
        <f t="shared" si="0"/>
        <v>4684.2</v>
      </c>
      <c r="I5" s="133">
        <f t="shared" si="0"/>
        <v>3801.7999999999997</v>
      </c>
      <c r="J5" s="133">
        <f t="shared" si="0"/>
        <v>3570.7999999999997</v>
      </c>
      <c r="K5" s="133">
        <f t="shared" si="0"/>
        <v>3350.3999999999996</v>
      </c>
      <c r="L5" s="133">
        <f t="shared" si="0"/>
        <v>3118.6</v>
      </c>
      <c r="M5" s="133">
        <f t="shared" si="0"/>
        <v>2932.6</v>
      </c>
      <c r="N5" s="133">
        <f t="shared" si="0"/>
        <v>3017.6</v>
      </c>
      <c r="O5" s="133">
        <f t="shared" ref="O5:R5" si="2">AK5+BF5*$V$6+BF12*$V$8+BF19*$V$10</f>
        <v>2774.2000000000003</v>
      </c>
      <c r="P5" s="133">
        <f t="shared" si="2"/>
        <v>2701</v>
      </c>
      <c r="Q5" s="133">
        <f t="shared" si="2"/>
        <v>2698.7999999999997</v>
      </c>
      <c r="R5" s="133">
        <f t="shared" si="2"/>
        <v>2718.6</v>
      </c>
      <c r="S5" s="133"/>
      <c r="T5" s="344">
        <v>429.89576204264444</v>
      </c>
      <c r="U5" s="134" t="s">
        <v>14</v>
      </c>
      <c r="V5" s="352" t="s">
        <v>98</v>
      </c>
      <c r="X5" s="131" t="s">
        <v>9</v>
      </c>
      <c r="Y5" s="135">
        <v>2106</v>
      </c>
      <c r="Z5" s="135">
        <v>1973</v>
      </c>
      <c r="AA5" s="135">
        <v>2045</v>
      </c>
      <c r="AB5" s="135">
        <v>1908</v>
      </c>
      <c r="AC5" s="135">
        <v>2118</v>
      </c>
      <c r="AD5" s="135">
        <v>2454</v>
      </c>
      <c r="AE5" s="135">
        <v>1969</v>
      </c>
      <c r="AF5" s="135">
        <v>1872</v>
      </c>
      <c r="AG5" s="135">
        <v>1801</v>
      </c>
      <c r="AH5" s="411">
        <v>1708</v>
      </c>
      <c r="AI5" s="135">
        <v>1611</v>
      </c>
      <c r="AJ5" s="135">
        <v>1687</v>
      </c>
      <c r="AK5" s="135">
        <v>1563</v>
      </c>
      <c r="AL5" s="135">
        <v>1533</v>
      </c>
      <c r="AM5" s="135">
        <v>1536</v>
      </c>
      <c r="AN5" s="135">
        <v>1564</v>
      </c>
      <c r="AO5" s="136"/>
      <c r="AP5" s="326"/>
      <c r="AQ5" s="122"/>
      <c r="AR5" s="600"/>
      <c r="AS5" s="142" t="s">
        <v>9</v>
      </c>
      <c r="AT5" s="139">
        <v>599</v>
      </c>
      <c r="AU5" s="139">
        <v>596</v>
      </c>
      <c r="AV5" s="139">
        <v>638</v>
      </c>
      <c r="AW5" s="139">
        <v>568</v>
      </c>
      <c r="AX5" s="139">
        <v>665</v>
      </c>
      <c r="AY5" s="139">
        <v>661</v>
      </c>
      <c r="AZ5" s="139">
        <v>502</v>
      </c>
      <c r="BA5" s="139">
        <v>507</v>
      </c>
      <c r="BB5" s="139">
        <v>527</v>
      </c>
      <c r="BC5" s="139">
        <v>532</v>
      </c>
      <c r="BD5" s="139">
        <v>512</v>
      </c>
      <c r="BE5" s="139">
        <v>619</v>
      </c>
      <c r="BF5" s="139">
        <v>583</v>
      </c>
      <c r="BG5" s="139">
        <v>598</v>
      </c>
      <c r="BH5" s="139">
        <v>542</v>
      </c>
      <c r="BI5" s="139">
        <v>579</v>
      </c>
      <c r="BJ5" s="325"/>
      <c r="BK5" s="139"/>
      <c r="BM5" s="604"/>
      <c r="BN5" s="142" t="s">
        <v>9</v>
      </c>
      <c r="BO5" s="139">
        <v>704</v>
      </c>
      <c r="BP5" s="139">
        <v>614</v>
      </c>
      <c r="BQ5" s="139">
        <v>596</v>
      </c>
      <c r="BR5" s="139">
        <v>563</v>
      </c>
      <c r="BS5" s="139">
        <v>701</v>
      </c>
      <c r="BT5" s="139">
        <v>842</v>
      </c>
      <c r="BU5" s="139">
        <v>837</v>
      </c>
      <c r="BV5" s="139">
        <v>765</v>
      </c>
      <c r="BW5" s="139">
        <v>679</v>
      </c>
      <c r="BX5" s="139">
        <v>566</v>
      </c>
      <c r="BY5" s="139">
        <v>473</v>
      </c>
      <c r="BZ5" s="139">
        <v>416</v>
      </c>
      <c r="CA5" s="139">
        <v>294</v>
      </c>
      <c r="CB5" s="139">
        <v>318</v>
      </c>
      <c r="CC5" s="139">
        <v>368</v>
      </c>
      <c r="CD5" s="139">
        <v>324</v>
      </c>
      <c r="CG5" s="140" t="s">
        <v>21</v>
      </c>
      <c r="CH5" s="141">
        <v>1967.3333333333333</v>
      </c>
      <c r="CI5" s="141">
        <v>1945.4</v>
      </c>
      <c r="CJ5" s="141">
        <v>1868.9666666666667</v>
      </c>
      <c r="CK5" s="141">
        <v>1910.2333333333333</v>
      </c>
      <c r="CL5" s="141">
        <v>2085.0333333333333</v>
      </c>
      <c r="CM5" s="141">
        <v>2396.5</v>
      </c>
      <c r="CN5" s="141">
        <v>2504.4333333333334</v>
      </c>
      <c r="CO5" s="141">
        <v>2448.1999999999998</v>
      </c>
      <c r="CP5" s="178">
        <v>2324.8000000000002</v>
      </c>
      <c r="CQ5" s="178">
        <v>2187.9666666666667</v>
      </c>
      <c r="CR5" s="178">
        <v>2039.6</v>
      </c>
      <c r="CS5" s="178">
        <v>2044.2333333333333</v>
      </c>
      <c r="CT5" s="178">
        <v>1984.8666666666666</v>
      </c>
      <c r="CU5" s="141">
        <v>1748.1333333333334</v>
      </c>
      <c r="CV5" s="141">
        <v>1827.3333333333333</v>
      </c>
      <c r="CW5" s="141">
        <v>1954.3</v>
      </c>
      <c r="FO5" s="82"/>
    </row>
    <row r="6" spans="2:171">
      <c r="B6" s="131" t="s">
        <v>34</v>
      </c>
      <c r="C6" s="133">
        <f t="shared" si="0"/>
        <v>3725.2</v>
      </c>
      <c r="D6" s="133">
        <f t="shared" si="0"/>
        <v>2891.2000000000003</v>
      </c>
      <c r="E6" s="133">
        <f t="shared" si="0"/>
        <v>3032.6</v>
      </c>
      <c r="F6" s="133">
        <f t="shared" si="0"/>
        <v>2510.8000000000002</v>
      </c>
      <c r="G6" s="133">
        <f t="shared" si="0"/>
        <v>3055.6</v>
      </c>
      <c r="H6" s="133">
        <f t="shared" si="0"/>
        <v>3724.2000000000003</v>
      </c>
      <c r="I6" s="133">
        <f t="shared" si="0"/>
        <v>3159.2</v>
      </c>
      <c r="J6" s="133">
        <f t="shared" si="0"/>
        <v>3166.6</v>
      </c>
      <c r="K6" s="133">
        <f t="shared" si="0"/>
        <v>2992.2</v>
      </c>
      <c r="L6" s="133">
        <f t="shared" si="0"/>
        <v>2666.8</v>
      </c>
      <c r="M6" s="133">
        <f t="shared" si="0"/>
        <v>2491.4</v>
      </c>
      <c r="N6" s="133">
        <f t="shared" si="0"/>
        <v>2508.8000000000002</v>
      </c>
      <c r="O6" s="133">
        <f t="shared" ref="O6:R6" si="3">AK6+BF6*$V$6+BF13*$V$8+BF20*$V$10</f>
        <v>2474.1999999999998</v>
      </c>
      <c r="P6" s="133">
        <f t="shared" si="3"/>
        <v>2367.4</v>
      </c>
      <c r="Q6" s="133">
        <f t="shared" si="3"/>
        <v>2374.1999999999998</v>
      </c>
      <c r="R6" s="133">
        <f t="shared" si="3"/>
        <v>2339.3999999999996</v>
      </c>
      <c r="S6" s="133"/>
      <c r="T6" s="344">
        <v>396.24655904569914</v>
      </c>
      <c r="U6" s="134"/>
      <c r="V6" s="477">
        <v>0.8</v>
      </c>
      <c r="X6" s="131" t="s">
        <v>34</v>
      </c>
      <c r="Y6" s="135">
        <v>1996</v>
      </c>
      <c r="Z6" s="135">
        <v>1527</v>
      </c>
      <c r="AA6" s="135">
        <v>1599</v>
      </c>
      <c r="AB6" s="135">
        <v>1320</v>
      </c>
      <c r="AC6" s="135">
        <v>1609</v>
      </c>
      <c r="AD6" s="135">
        <v>1959</v>
      </c>
      <c r="AE6" s="135">
        <v>1647</v>
      </c>
      <c r="AF6" s="135">
        <v>1646</v>
      </c>
      <c r="AG6" s="135">
        <v>1591</v>
      </c>
      <c r="AH6" s="411">
        <v>1446</v>
      </c>
      <c r="AI6" s="135">
        <v>1364</v>
      </c>
      <c r="AJ6" s="135">
        <v>1387</v>
      </c>
      <c r="AK6" s="135">
        <v>1380</v>
      </c>
      <c r="AL6" s="135">
        <v>1330</v>
      </c>
      <c r="AM6" s="135">
        <v>1338</v>
      </c>
      <c r="AN6" s="135">
        <v>1331</v>
      </c>
      <c r="AO6" s="136"/>
      <c r="AP6" s="326"/>
      <c r="AQ6" s="122"/>
      <c r="AR6" s="600"/>
      <c r="AS6" s="142" t="s">
        <v>34</v>
      </c>
      <c r="AT6" s="139">
        <v>627</v>
      </c>
      <c r="AU6" s="139">
        <v>448</v>
      </c>
      <c r="AV6" s="139">
        <v>474</v>
      </c>
      <c r="AW6" s="139">
        <v>395</v>
      </c>
      <c r="AX6" s="139">
        <v>464</v>
      </c>
      <c r="AY6" s="139">
        <v>576</v>
      </c>
      <c r="AZ6" s="139">
        <v>448</v>
      </c>
      <c r="BA6" s="139">
        <v>413</v>
      </c>
      <c r="BB6" s="139">
        <v>453</v>
      </c>
      <c r="BC6" s="139">
        <v>436</v>
      </c>
      <c r="BD6" s="139">
        <v>426</v>
      </c>
      <c r="BE6" s="139">
        <v>465</v>
      </c>
      <c r="BF6" s="139">
        <v>507</v>
      </c>
      <c r="BG6" s="139">
        <v>512</v>
      </c>
      <c r="BH6" s="139">
        <v>474</v>
      </c>
      <c r="BI6" s="139">
        <v>464</v>
      </c>
      <c r="BJ6" s="325"/>
      <c r="BK6" s="139"/>
      <c r="BM6" s="604"/>
      <c r="BN6" s="142" t="s">
        <v>34</v>
      </c>
      <c r="BO6" s="139">
        <v>724</v>
      </c>
      <c r="BP6" s="139">
        <v>604</v>
      </c>
      <c r="BQ6" s="139">
        <v>594</v>
      </c>
      <c r="BR6" s="139">
        <v>479</v>
      </c>
      <c r="BS6" s="139">
        <v>633</v>
      </c>
      <c r="BT6" s="139">
        <v>803</v>
      </c>
      <c r="BU6" s="139">
        <v>724</v>
      </c>
      <c r="BV6" s="139">
        <v>783</v>
      </c>
      <c r="BW6" s="139">
        <v>702</v>
      </c>
      <c r="BX6" s="139">
        <v>558</v>
      </c>
      <c r="BY6" s="139">
        <v>497</v>
      </c>
      <c r="BZ6" s="139">
        <v>434</v>
      </c>
      <c r="CA6" s="139">
        <v>358</v>
      </c>
      <c r="CB6" s="139">
        <v>305</v>
      </c>
      <c r="CC6" s="139">
        <v>361</v>
      </c>
      <c r="CD6" s="139">
        <v>355</v>
      </c>
      <c r="CG6" s="140" t="s">
        <v>22</v>
      </c>
      <c r="CH6" s="141">
        <v>2930.6333333333332</v>
      </c>
      <c r="CI6" s="141">
        <v>2876.2</v>
      </c>
      <c r="CJ6" s="141">
        <v>2771.1666666666665</v>
      </c>
      <c r="CK6" s="141">
        <v>2817.4333333333334</v>
      </c>
      <c r="CL6" s="141">
        <v>2926.8</v>
      </c>
      <c r="CM6" s="141">
        <v>3445.9</v>
      </c>
      <c r="CN6" s="141">
        <v>3618.3333333333335</v>
      </c>
      <c r="CO6" s="141">
        <v>3342.6333333333332</v>
      </c>
      <c r="CP6" s="178">
        <v>3173.4333333333334</v>
      </c>
      <c r="CQ6" s="178">
        <v>3120.2666666666669</v>
      </c>
      <c r="CR6" s="178">
        <v>3022.2333333333331</v>
      </c>
      <c r="CS6" s="178">
        <v>3277.8</v>
      </c>
      <c r="CT6" s="178">
        <v>3379.7666666666669</v>
      </c>
      <c r="CU6" s="141">
        <v>3637.6666666666665</v>
      </c>
      <c r="CV6" s="141">
        <v>3891.3</v>
      </c>
      <c r="CW6" s="141">
        <v>3995.0333333333333</v>
      </c>
      <c r="FO6" s="82"/>
    </row>
    <row r="7" spans="2:171">
      <c r="B7" s="131" t="s">
        <v>35</v>
      </c>
      <c r="C7" s="133">
        <f t="shared" ref="C7:E7" si="4">Y7</f>
        <v>612</v>
      </c>
      <c r="D7" s="133">
        <f t="shared" si="4"/>
        <v>661</v>
      </c>
      <c r="E7" s="133">
        <f t="shared" si="4"/>
        <v>865</v>
      </c>
      <c r="F7" s="133">
        <f t="shared" ref="F7:N7" si="5">AB7</f>
        <v>974</v>
      </c>
      <c r="G7" s="133">
        <f t="shared" si="5"/>
        <v>1060</v>
      </c>
      <c r="H7" s="133">
        <f t="shared" si="5"/>
        <v>1003</v>
      </c>
      <c r="I7" s="133">
        <f t="shared" si="5"/>
        <v>1095</v>
      </c>
      <c r="J7" s="133">
        <f t="shared" si="5"/>
        <v>1155</v>
      </c>
      <c r="K7" s="133">
        <f t="shared" si="5"/>
        <v>1253</v>
      </c>
      <c r="L7" s="133">
        <f t="shared" si="5"/>
        <v>1373</v>
      </c>
      <c r="M7" s="133">
        <f t="shared" si="5"/>
        <v>1432</v>
      </c>
      <c r="N7" s="133">
        <f t="shared" si="5"/>
        <v>1477</v>
      </c>
      <c r="O7" s="133">
        <f t="shared" ref="O7" si="6">AK7</f>
        <v>1499</v>
      </c>
      <c r="P7" s="133">
        <f t="shared" ref="P7" si="7">AL7</f>
        <v>1578</v>
      </c>
      <c r="Q7" s="133">
        <f t="shared" ref="Q7" si="8">AM7</f>
        <v>1366</v>
      </c>
      <c r="R7" s="133">
        <f t="shared" ref="R7" si="9">AN7</f>
        <v>1506</v>
      </c>
      <c r="S7" s="133"/>
      <c r="T7" s="344">
        <v>241.27045681834602</v>
      </c>
      <c r="U7" s="134"/>
      <c r="V7" s="352" t="s">
        <v>99</v>
      </c>
      <c r="X7" s="131" t="s">
        <v>35</v>
      </c>
      <c r="Y7" s="135">
        <v>612</v>
      </c>
      <c r="Z7" s="135">
        <v>661</v>
      </c>
      <c r="AA7" s="135">
        <v>865</v>
      </c>
      <c r="AB7" s="135">
        <v>974</v>
      </c>
      <c r="AC7" s="135">
        <v>1060</v>
      </c>
      <c r="AD7" s="135">
        <v>1003</v>
      </c>
      <c r="AE7" s="135">
        <v>1095</v>
      </c>
      <c r="AF7" s="135">
        <v>1155</v>
      </c>
      <c r="AG7" s="135">
        <v>1253</v>
      </c>
      <c r="AH7" s="411">
        <v>1373</v>
      </c>
      <c r="AI7" s="135">
        <v>1432</v>
      </c>
      <c r="AJ7" s="135">
        <v>1477</v>
      </c>
      <c r="AK7" s="135">
        <v>1499</v>
      </c>
      <c r="AL7" s="135">
        <v>1578</v>
      </c>
      <c r="AM7" s="135">
        <v>1366</v>
      </c>
      <c r="AN7" s="135">
        <v>1506</v>
      </c>
      <c r="AO7" s="136"/>
      <c r="AP7" s="326"/>
      <c r="AQ7" s="122"/>
      <c r="AR7" s="600"/>
      <c r="AS7" s="142" t="s">
        <v>36</v>
      </c>
      <c r="AT7" s="139">
        <v>203</v>
      </c>
      <c r="AU7" s="139">
        <v>199</v>
      </c>
      <c r="AV7" s="139">
        <v>209</v>
      </c>
      <c r="AW7" s="139">
        <v>201</v>
      </c>
      <c r="AX7" s="139">
        <v>169</v>
      </c>
      <c r="AY7" s="139">
        <v>217</v>
      </c>
      <c r="AZ7" s="139">
        <v>245</v>
      </c>
      <c r="BA7" s="139">
        <v>261</v>
      </c>
      <c r="BB7" s="139">
        <v>285</v>
      </c>
      <c r="BC7" s="139">
        <v>311</v>
      </c>
      <c r="BD7" s="139">
        <v>266</v>
      </c>
      <c r="BE7" s="139">
        <v>317</v>
      </c>
      <c r="BF7" s="139">
        <v>346</v>
      </c>
      <c r="BG7" s="139">
        <v>354</v>
      </c>
      <c r="BH7" s="139">
        <v>380</v>
      </c>
      <c r="BI7" s="139">
        <v>384</v>
      </c>
      <c r="BJ7" s="325"/>
      <c r="BK7" s="139"/>
      <c r="BM7" s="604"/>
      <c r="BN7" s="142" t="s">
        <v>36</v>
      </c>
      <c r="BO7" s="139">
        <v>398</v>
      </c>
      <c r="BP7" s="139">
        <v>393</v>
      </c>
      <c r="BQ7" s="139">
        <v>420</v>
      </c>
      <c r="BR7" s="139">
        <v>391</v>
      </c>
      <c r="BS7" s="139">
        <v>355</v>
      </c>
      <c r="BT7" s="139">
        <v>445</v>
      </c>
      <c r="BU7" s="139">
        <v>512</v>
      </c>
      <c r="BV7" s="139">
        <v>552</v>
      </c>
      <c r="BW7" s="139">
        <v>652</v>
      </c>
      <c r="BX7" s="139">
        <v>674</v>
      </c>
      <c r="BY7" s="139">
        <v>553</v>
      </c>
      <c r="BZ7" s="139">
        <v>621</v>
      </c>
      <c r="CA7" s="139">
        <v>500</v>
      </c>
      <c r="CB7" s="139">
        <v>486</v>
      </c>
      <c r="CC7" s="139">
        <v>489</v>
      </c>
      <c r="CD7" s="139">
        <v>522</v>
      </c>
      <c r="CG7" s="140" t="s">
        <v>23</v>
      </c>
      <c r="CH7" s="141">
        <v>1679.3</v>
      </c>
      <c r="CI7" s="141">
        <v>1621.2666666666667</v>
      </c>
      <c r="CJ7" s="141">
        <v>1549.9333333333334</v>
      </c>
      <c r="CK7" s="141">
        <v>1492.6</v>
      </c>
      <c r="CL7" s="141">
        <v>1599.0666666666666</v>
      </c>
      <c r="CM7" s="141">
        <v>2070.0333333333333</v>
      </c>
      <c r="CN7" s="141">
        <v>2158.3333333333335</v>
      </c>
      <c r="CO7" s="141">
        <v>2069.9</v>
      </c>
      <c r="CP7" s="178">
        <v>1936.7333333333333</v>
      </c>
      <c r="CQ7" s="178">
        <v>1601.9666666666667</v>
      </c>
      <c r="CR7" s="178">
        <v>1386.4</v>
      </c>
      <c r="CS7" s="178">
        <v>1387.2666666666667</v>
      </c>
      <c r="CT7" s="178">
        <v>1381.5</v>
      </c>
      <c r="CU7" s="141">
        <v>1304.8333333333333</v>
      </c>
      <c r="CV7" s="141">
        <v>1447.2</v>
      </c>
      <c r="CW7" s="141">
        <v>1537.7333333333333</v>
      </c>
      <c r="FO7" s="82"/>
    </row>
    <row r="8" spans="2:171">
      <c r="B8" s="131" t="s">
        <v>36</v>
      </c>
      <c r="C8" s="133">
        <f t="shared" ref="C8:N8" si="10">Y8+$V$13*Y9+$V$6*(AT7+$V$13*AT8)+$V$8*(AT14+$V$13*AT15)+$V$10*(AT21+$V$13*AT22)</f>
        <v>1200.8000000000002</v>
      </c>
      <c r="D8" s="133">
        <f t="shared" si="10"/>
        <v>1209.8</v>
      </c>
      <c r="E8" s="133">
        <f t="shared" si="10"/>
        <v>1300.4000000000001</v>
      </c>
      <c r="F8" s="133">
        <f t="shared" si="10"/>
        <v>1246.5999999999999</v>
      </c>
      <c r="G8" s="133">
        <f t="shared" si="10"/>
        <v>1174.8</v>
      </c>
      <c r="H8" s="133">
        <f t="shared" si="10"/>
        <v>1424.8</v>
      </c>
      <c r="I8" s="133">
        <f t="shared" si="10"/>
        <v>1613.4</v>
      </c>
      <c r="J8" s="133">
        <f t="shared" si="10"/>
        <v>1731.6</v>
      </c>
      <c r="K8" s="133">
        <f t="shared" si="10"/>
        <v>1946</v>
      </c>
      <c r="L8" s="133">
        <f t="shared" si="10"/>
        <v>2019</v>
      </c>
      <c r="M8" s="133">
        <f t="shared" si="10"/>
        <v>1755.1999999999998</v>
      </c>
      <c r="N8" s="133">
        <f t="shared" si="10"/>
        <v>2081.4</v>
      </c>
      <c r="O8" s="133">
        <f t="shared" ref="O8:R8" si="11">AK8+$V$13*AK9+$V$6*(BF7+$V$13*BF8)+$V$8*(BF14+$V$13*BF15)+$V$10*(BF21+$V$13*BF22)</f>
        <v>1979</v>
      </c>
      <c r="P8" s="133">
        <f t="shared" si="11"/>
        <v>2048.7000000000003</v>
      </c>
      <c r="Q8" s="133">
        <f t="shared" si="11"/>
        <v>2004.1999999999998</v>
      </c>
      <c r="R8" s="133">
        <f t="shared" si="11"/>
        <v>2065.8000000000002</v>
      </c>
      <c r="S8" s="133"/>
      <c r="T8" s="344">
        <v>318.23651930949438</v>
      </c>
      <c r="U8" s="143"/>
      <c r="V8" s="477">
        <v>1</v>
      </c>
      <c r="X8" s="131" t="s">
        <v>36</v>
      </c>
      <c r="Y8" s="135">
        <v>635</v>
      </c>
      <c r="Z8" s="135">
        <v>636</v>
      </c>
      <c r="AA8" s="135">
        <v>692</v>
      </c>
      <c r="AB8" s="135">
        <v>652</v>
      </c>
      <c r="AC8" s="135">
        <v>617</v>
      </c>
      <c r="AD8" s="135">
        <v>745</v>
      </c>
      <c r="AE8" s="135">
        <v>842</v>
      </c>
      <c r="AF8" s="135">
        <v>896</v>
      </c>
      <c r="AG8" s="135">
        <v>1002</v>
      </c>
      <c r="AH8" s="411">
        <v>1046</v>
      </c>
      <c r="AI8" s="135">
        <v>935</v>
      </c>
      <c r="AJ8" s="135">
        <v>1069</v>
      </c>
      <c r="AK8" s="135">
        <v>1055</v>
      </c>
      <c r="AL8" s="135">
        <v>1089</v>
      </c>
      <c r="AM8" s="135">
        <v>1078</v>
      </c>
      <c r="AN8" s="135">
        <v>1124</v>
      </c>
      <c r="AO8" s="136"/>
      <c r="AP8" s="326"/>
      <c r="AQ8" s="122"/>
      <c r="AR8" s="600"/>
      <c r="AS8" s="131" t="s">
        <v>144</v>
      </c>
      <c r="AT8" s="135">
        <v>0</v>
      </c>
      <c r="AU8" s="135">
        <v>0</v>
      </c>
      <c r="AV8" s="135">
        <v>0</v>
      </c>
      <c r="AW8" s="135">
        <v>0</v>
      </c>
      <c r="AX8" s="135">
        <v>0</v>
      </c>
      <c r="AY8" s="135">
        <v>0</v>
      </c>
      <c r="AZ8" s="135">
        <v>0</v>
      </c>
      <c r="BA8" s="135">
        <v>0</v>
      </c>
      <c r="BB8" s="135">
        <v>0</v>
      </c>
      <c r="BC8" s="139">
        <v>0</v>
      </c>
      <c r="BD8" s="139">
        <v>0</v>
      </c>
      <c r="BE8" s="139">
        <v>20</v>
      </c>
      <c r="BF8" s="139">
        <v>3</v>
      </c>
      <c r="BG8" s="139">
        <v>18</v>
      </c>
      <c r="BH8" s="139">
        <v>19</v>
      </c>
      <c r="BI8" s="139">
        <v>15</v>
      </c>
      <c r="BJ8" s="325"/>
      <c r="BK8" s="139"/>
      <c r="BM8" s="604"/>
      <c r="BN8" s="131" t="s">
        <v>144</v>
      </c>
      <c r="BO8" s="135">
        <v>0</v>
      </c>
      <c r="BP8" s="135">
        <v>0</v>
      </c>
      <c r="BQ8" s="135">
        <v>0</v>
      </c>
      <c r="BR8" s="135">
        <v>0</v>
      </c>
      <c r="BS8" s="135">
        <v>0</v>
      </c>
      <c r="BT8" s="135">
        <v>0</v>
      </c>
      <c r="BU8" s="135">
        <v>0</v>
      </c>
      <c r="BV8" s="135">
        <v>0</v>
      </c>
      <c r="BW8" s="135">
        <v>0</v>
      </c>
      <c r="BX8" s="139">
        <v>0</v>
      </c>
      <c r="BY8" s="139">
        <v>0</v>
      </c>
      <c r="BZ8" s="139">
        <v>25</v>
      </c>
      <c r="CA8" s="139">
        <v>10</v>
      </c>
      <c r="CB8" s="139">
        <v>9</v>
      </c>
      <c r="CC8" s="139">
        <v>15</v>
      </c>
      <c r="CD8" s="139">
        <v>14</v>
      </c>
      <c r="CE8" s="119" t="s">
        <v>14</v>
      </c>
      <c r="CG8" s="140" t="s">
        <v>24</v>
      </c>
      <c r="CH8" s="141">
        <v>2713.5666666666666</v>
      </c>
      <c r="CI8" s="141">
        <v>2617.8333333333335</v>
      </c>
      <c r="CJ8" s="141">
        <v>2781.6666666666665</v>
      </c>
      <c r="CK8" s="141">
        <v>2843.8666666666668</v>
      </c>
      <c r="CL8" s="141">
        <v>2837.6666666666665</v>
      </c>
      <c r="CM8" s="141">
        <v>3278.4</v>
      </c>
      <c r="CN8" s="141">
        <v>3312.4333333333334</v>
      </c>
      <c r="CO8" s="141">
        <v>3087.2</v>
      </c>
      <c r="CP8" s="178">
        <v>2685.8666666666668</v>
      </c>
      <c r="CQ8" s="178">
        <v>2393.8000000000002</v>
      </c>
      <c r="CR8" s="178">
        <v>2319.2333333333331</v>
      </c>
      <c r="CS8" s="178">
        <v>2409.9666666666667</v>
      </c>
      <c r="CT8" s="178">
        <v>2496.1999999999998</v>
      </c>
      <c r="CU8" s="141">
        <v>2414.4</v>
      </c>
      <c r="CV8" s="141">
        <v>2472.1</v>
      </c>
      <c r="CW8" s="141">
        <v>2630.4333333333334</v>
      </c>
      <c r="FO8" s="82"/>
    </row>
    <row r="9" spans="2:171">
      <c r="B9" s="131" t="s">
        <v>37</v>
      </c>
      <c r="C9" s="133">
        <f t="shared" ref="C9:N10" si="12">Y10+AT9*$V$6+AT16*$V$8+AT23*$V$10</f>
        <v>104.6</v>
      </c>
      <c r="D9" s="133">
        <f t="shared" si="12"/>
        <v>137.80000000000001</v>
      </c>
      <c r="E9" s="133">
        <f t="shared" si="12"/>
        <v>105</v>
      </c>
      <c r="F9" s="133">
        <f t="shared" si="12"/>
        <v>158</v>
      </c>
      <c r="G9" s="133">
        <f t="shared" si="12"/>
        <v>187.2</v>
      </c>
      <c r="H9" s="133">
        <f t="shared" si="12"/>
        <v>181.2</v>
      </c>
      <c r="I9" s="133">
        <f t="shared" si="12"/>
        <v>229.2</v>
      </c>
      <c r="J9" s="133">
        <f t="shared" si="12"/>
        <v>271.60000000000002</v>
      </c>
      <c r="K9" s="133">
        <f t="shared" si="12"/>
        <v>430.6</v>
      </c>
      <c r="L9" s="133">
        <f t="shared" si="12"/>
        <v>335</v>
      </c>
      <c r="M9" s="133">
        <f t="shared" si="12"/>
        <v>303.60000000000002</v>
      </c>
      <c r="N9" s="133">
        <f t="shared" si="12"/>
        <v>224.4</v>
      </c>
      <c r="O9" s="133">
        <f t="shared" ref="O9:R9" si="13">AK10+BF9*$V$6+BF16*$V$8+BF23*$V$10</f>
        <v>297.8</v>
      </c>
      <c r="P9" s="133">
        <f t="shared" si="13"/>
        <v>220.8</v>
      </c>
      <c r="Q9" s="133">
        <f t="shared" si="13"/>
        <v>209.39999999999998</v>
      </c>
      <c r="R9" s="133">
        <f t="shared" si="13"/>
        <v>207</v>
      </c>
      <c r="S9" s="133"/>
      <c r="T9" s="344">
        <v>104.89026858791263</v>
      </c>
      <c r="U9" s="134"/>
      <c r="V9" s="352" t="s">
        <v>100</v>
      </c>
      <c r="X9" s="131" t="s">
        <v>144</v>
      </c>
      <c r="Y9" s="135">
        <v>0</v>
      </c>
      <c r="Z9" s="135">
        <v>0</v>
      </c>
      <c r="AA9" s="135">
        <v>0</v>
      </c>
      <c r="AB9" s="135">
        <v>0</v>
      </c>
      <c r="AC9" s="135">
        <v>0</v>
      </c>
      <c r="AD9" s="135">
        <v>0</v>
      </c>
      <c r="AE9" s="135">
        <v>0</v>
      </c>
      <c r="AF9" s="135">
        <v>0</v>
      </c>
      <c r="AG9" s="135">
        <v>0</v>
      </c>
      <c r="AH9" s="411">
        <v>0</v>
      </c>
      <c r="AI9" s="135">
        <v>0</v>
      </c>
      <c r="AJ9" s="135">
        <v>60</v>
      </c>
      <c r="AK9" s="135">
        <v>22</v>
      </c>
      <c r="AL9" s="135">
        <v>43</v>
      </c>
      <c r="AM9" s="135">
        <v>50</v>
      </c>
      <c r="AN9" s="135">
        <v>40</v>
      </c>
      <c r="AO9" s="136"/>
      <c r="AP9" s="326"/>
      <c r="AQ9" s="122"/>
      <c r="AR9" s="600"/>
      <c r="AS9" s="142" t="s">
        <v>37</v>
      </c>
      <c r="AT9" s="139">
        <v>32</v>
      </c>
      <c r="AU9" s="139">
        <v>45</v>
      </c>
      <c r="AV9" s="139">
        <v>34</v>
      </c>
      <c r="AW9" s="139">
        <v>38</v>
      </c>
      <c r="AX9" s="139">
        <v>40</v>
      </c>
      <c r="AY9" s="139">
        <v>42</v>
      </c>
      <c r="AZ9" s="139">
        <v>49</v>
      </c>
      <c r="BA9" s="139">
        <v>63</v>
      </c>
      <c r="BB9" s="139">
        <v>86</v>
      </c>
      <c r="BC9" s="139">
        <v>64</v>
      </c>
      <c r="BD9" s="139">
        <v>51</v>
      </c>
      <c r="BE9" s="139">
        <v>51</v>
      </c>
      <c r="BF9" s="139">
        <v>43</v>
      </c>
      <c r="BG9" s="139">
        <v>36</v>
      </c>
      <c r="BH9" s="139">
        <v>44</v>
      </c>
      <c r="BI9" s="139">
        <v>33</v>
      </c>
      <c r="BJ9" s="325"/>
      <c r="BK9" s="139"/>
      <c r="BM9" s="604"/>
      <c r="BN9" s="142" t="s">
        <v>37</v>
      </c>
      <c r="BO9" s="139">
        <v>36</v>
      </c>
      <c r="BP9" s="139">
        <v>53</v>
      </c>
      <c r="BQ9" s="139">
        <v>45</v>
      </c>
      <c r="BR9" s="139">
        <v>59</v>
      </c>
      <c r="BS9" s="139">
        <v>62</v>
      </c>
      <c r="BT9" s="139">
        <v>51</v>
      </c>
      <c r="BU9" s="139">
        <v>72</v>
      </c>
      <c r="BV9" s="139">
        <v>94</v>
      </c>
      <c r="BW9" s="139">
        <v>149</v>
      </c>
      <c r="BX9" s="139">
        <v>104</v>
      </c>
      <c r="BY9" s="139">
        <v>93</v>
      </c>
      <c r="BZ9" s="139">
        <v>61</v>
      </c>
      <c r="CA9" s="139">
        <v>86</v>
      </c>
      <c r="CB9" s="139">
        <v>62</v>
      </c>
      <c r="CC9" s="139">
        <v>53</v>
      </c>
      <c r="CD9" s="139">
        <v>52</v>
      </c>
      <c r="CG9" s="140" t="s">
        <v>25</v>
      </c>
      <c r="CH9" s="141">
        <v>2299.3666666666668</v>
      </c>
      <c r="CI9" s="141">
        <v>2263.8333333333335</v>
      </c>
      <c r="CJ9" s="141">
        <v>2439.3666666666668</v>
      </c>
      <c r="CK9" s="141">
        <v>2639.2666666666669</v>
      </c>
      <c r="CL9" s="141">
        <v>2850.6</v>
      </c>
      <c r="CM9" s="141">
        <v>3258.3333333333335</v>
      </c>
      <c r="CN9" s="141">
        <v>3202.5666666666666</v>
      </c>
      <c r="CO9" s="141">
        <v>3025.0333333333333</v>
      </c>
      <c r="CP9" s="178">
        <v>2758.7666666666669</v>
      </c>
      <c r="CQ9" s="178">
        <v>2703.9333333333334</v>
      </c>
      <c r="CR9" s="178">
        <v>2748.1</v>
      </c>
      <c r="CS9" s="178">
        <v>3372.2666666666669</v>
      </c>
      <c r="CT9" s="178">
        <v>3756.7666666666669</v>
      </c>
      <c r="CU9" s="141">
        <v>3760.1666666666665</v>
      </c>
      <c r="CV9" s="141">
        <v>3817.2553333333335</v>
      </c>
      <c r="CW9" s="141">
        <v>3982.5</v>
      </c>
      <c r="FO9" s="82"/>
    </row>
    <row r="10" spans="2:171" ht="18.75" customHeight="1" thickBot="1">
      <c r="B10" s="131" t="s">
        <v>38</v>
      </c>
      <c r="C10" s="133">
        <f t="shared" si="12"/>
        <v>30.599999999999998</v>
      </c>
      <c r="D10" s="133">
        <f t="shared" si="12"/>
        <v>71.8</v>
      </c>
      <c r="E10" s="133">
        <f t="shared" si="12"/>
        <v>37.800000000000004</v>
      </c>
      <c r="F10" s="133">
        <f t="shared" si="12"/>
        <v>39.4</v>
      </c>
      <c r="G10" s="133">
        <f t="shared" si="12"/>
        <v>34.6</v>
      </c>
      <c r="H10" s="133">
        <f t="shared" si="12"/>
        <v>159.79999999999998</v>
      </c>
      <c r="I10" s="133">
        <f t="shared" si="12"/>
        <v>384.6</v>
      </c>
      <c r="J10" s="133">
        <f t="shared" si="12"/>
        <v>513.20000000000005</v>
      </c>
      <c r="K10" s="133">
        <f t="shared" si="12"/>
        <v>439</v>
      </c>
      <c r="L10" s="133">
        <f t="shared" si="12"/>
        <v>489.4</v>
      </c>
      <c r="M10" s="133">
        <f t="shared" si="12"/>
        <v>305.2</v>
      </c>
      <c r="N10" s="133">
        <f t="shared" si="12"/>
        <v>310.2</v>
      </c>
      <c r="O10" s="133">
        <f t="shared" ref="O10:R10" si="14">AK11+BF10*$V$6+BF17*$V$8+BF24*$V$10</f>
        <v>328.40000000000003</v>
      </c>
      <c r="P10" s="133">
        <f t="shared" si="14"/>
        <v>452.2</v>
      </c>
      <c r="Q10" s="133">
        <f t="shared" si="14"/>
        <v>462.59999999999997</v>
      </c>
      <c r="R10" s="133">
        <f t="shared" si="14"/>
        <v>341</v>
      </c>
      <c r="S10" s="133"/>
      <c r="T10" s="344">
        <v>209.30464346922113</v>
      </c>
      <c r="U10" s="134"/>
      <c r="V10" s="478">
        <v>1.2</v>
      </c>
      <c r="X10" s="131" t="s">
        <v>37</v>
      </c>
      <c r="Y10" s="135">
        <v>62</v>
      </c>
      <c r="Z10" s="135">
        <v>78</v>
      </c>
      <c r="AA10" s="135">
        <v>60</v>
      </c>
      <c r="AB10" s="135">
        <v>86</v>
      </c>
      <c r="AC10" s="135">
        <v>101</v>
      </c>
      <c r="AD10" s="135">
        <v>99</v>
      </c>
      <c r="AE10" s="135">
        <v>123</v>
      </c>
      <c r="AF10" s="135">
        <v>146</v>
      </c>
      <c r="AG10" s="135">
        <v>229</v>
      </c>
      <c r="AH10" s="411">
        <v>179</v>
      </c>
      <c r="AI10" s="135">
        <v>162</v>
      </c>
      <c r="AJ10" s="135">
        <v>123</v>
      </c>
      <c r="AK10" s="135">
        <v>158</v>
      </c>
      <c r="AL10" s="135">
        <v>118</v>
      </c>
      <c r="AM10" s="135">
        <v>114</v>
      </c>
      <c r="AN10" s="135">
        <v>115</v>
      </c>
      <c r="AO10" s="136"/>
      <c r="AP10" s="326"/>
      <c r="AQ10" s="122"/>
      <c r="AR10" s="601"/>
      <c r="AS10" s="144" t="s">
        <v>38</v>
      </c>
      <c r="AT10" s="145">
        <v>4</v>
      </c>
      <c r="AU10" s="145">
        <v>10</v>
      </c>
      <c r="AV10" s="146">
        <v>9</v>
      </c>
      <c r="AW10" s="145">
        <v>8</v>
      </c>
      <c r="AX10" s="145">
        <v>5</v>
      </c>
      <c r="AY10" s="146">
        <v>34</v>
      </c>
      <c r="AZ10" s="146">
        <v>61</v>
      </c>
      <c r="BA10" s="146">
        <v>102</v>
      </c>
      <c r="BB10" s="146">
        <v>75</v>
      </c>
      <c r="BC10" s="146">
        <v>80</v>
      </c>
      <c r="BD10" s="146">
        <v>46</v>
      </c>
      <c r="BE10" s="146">
        <v>54</v>
      </c>
      <c r="BF10" s="146">
        <v>46</v>
      </c>
      <c r="BG10" s="146">
        <v>76</v>
      </c>
      <c r="BH10" s="146">
        <v>99</v>
      </c>
      <c r="BI10" s="146">
        <v>75</v>
      </c>
      <c r="BJ10" s="325"/>
      <c r="BK10" s="139"/>
      <c r="BM10" s="604"/>
      <c r="BN10" s="144" t="s">
        <v>38</v>
      </c>
      <c r="BO10" s="145">
        <v>10</v>
      </c>
      <c r="BP10" s="145">
        <v>28</v>
      </c>
      <c r="BQ10" s="146">
        <v>10</v>
      </c>
      <c r="BR10" s="145">
        <v>12</v>
      </c>
      <c r="BS10" s="145">
        <v>10</v>
      </c>
      <c r="BT10" s="146">
        <v>42</v>
      </c>
      <c r="BU10" s="146">
        <v>100</v>
      </c>
      <c r="BV10" s="146">
        <v>174</v>
      </c>
      <c r="BW10" s="146">
        <v>155</v>
      </c>
      <c r="BX10" s="146">
        <v>157</v>
      </c>
      <c r="BY10" s="146">
        <v>90</v>
      </c>
      <c r="BZ10" s="146">
        <v>81</v>
      </c>
      <c r="CA10" s="146">
        <v>85</v>
      </c>
      <c r="CB10" s="146">
        <v>108</v>
      </c>
      <c r="CC10" s="146">
        <v>126</v>
      </c>
      <c r="CD10" s="146">
        <v>73</v>
      </c>
      <c r="CG10" s="140" t="s">
        <v>26</v>
      </c>
      <c r="CH10" s="141">
        <v>3316.8666666666668</v>
      </c>
      <c r="CI10" s="141">
        <v>3731.46</v>
      </c>
      <c r="CJ10" s="141">
        <v>3796.2666666666669</v>
      </c>
      <c r="CK10" s="141">
        <v>3974.2</v>
      </c>
      <c r="CL10" s="141">
        <v>4212.1833333333334</v>
      </c>
      <c r="CM10" s="141">
        <v>5178.2833333333338</v>
      </c>
      <c r="CN10" s="141">
        <v>5589.583333333333</v>
      </c>
      <c r="CO10" s="141">
        <v>5837.166666666667</v>
      </c>
      <c r="CP10" s="178">
        <v>5695.7666666666664</v>
      </c>
      <c r="CQ10" s="178">
        <v>5701.65</v>
      </c>
      <c r="CR10" s="178">
        <v>5729.4833333333336</v>
      </c>
      <c r="CS10" s="178">
        <v>5846.333333333333</v>
      </c>
      <c r="CT10" s="178">
        <v>5112.95</v>
      </c>
      <c r="CU10" s="141">
        <v>4635.7833333333338</v>
      </c>
      <c r="CV10" s="141">
        <v>4753.3833333333332</v>
      </c>
      <c r="CW10" s="141">
        <v>4629.5333333333338</v>
      </c>
      <c r="FO10" s="82"/>
    </row>
    <row r="11" spans="2:171" ht="18.75" thickBot="1">
      <c r="B11" s="131" t="s">
        <v>39</v>
      </c>
      <c r="C11" s="133">
        <f t="shared" ref="C11:N14" si="15">Y12</f>
        <v>0</v>
      </c>
      <c r="D11" s="133">
        <f t="shared" si="15"/>
        <v>0</v>
      </c>
      <c r="E11" s="133">
        <f t="shared" si="15"/>
        <v>0</v>
      </c>
      <c r="F11" s="133">
        <f t="shared" si="15"/>
        <v>424</v>
      </c>
      <c r="G11" s="133">
        <f t="shared" si="15"/>
        <v>407</v>
      </c>
      <c r="H11" s="133">
        <f t="shared" si="15"/>
        <v>381</v>
      </c>
      <c r="I11" s="133">
        <f t="shared" si="15"/>
        <v>429</v>
      </c>
      <c r="J11" s="133">
        <f t="shared" si="15"/>
        <v>429</v>
      </c>
      <c r="K11" s="133">
        <f t="shared" si="15"/>
        <v>369</v>
      </c>
      <c r="L11" s="133">
        <f t="shared" si="15"/>
        <v>462</v>
      </c>
      <c r="M11" s="133">
        <f t="shared" si="15"/>
        <v>425</v>
      </c>
      <c r="N11" s="133">
        <f t="shared" si="15"/>
        <v>453</v>
      </c>
      <c r="O11" s="133">
        <f t="shared" ref="O11:O14" si="16">AK12</f>
        <v>409</v>
      </c>
      <c r="P11" s="133">
        <f t="shared" ref="P11:P14" si="17">AL12</f>
        <v>447</v>
      </c>
      <c r="Q11" s="133">
        <f t="shared" ref="Q11:Q14" si="18">AM12</f>
        <v>437</v>
      </c>
      <c r="R11" s="133">
        <f t="shared" ref="R11:R14" si="19">AN12</f>
        <v>451</v>
      </c>
      <c r="S11" s="133"/>
      <c r="T11" s="344">
        <v>85.665740221042</v>
      </c>
      <c r="U11" s="134"/>
      <c r="V11" s="353"/>
      <c r="X11" s="131" t="s">
        <v>38</v>
      </c>
      <c r="Y11" s="135">
        <v>16</v>
      </c>
      <c r="Z11" s="135">
        <v>37</v>
      </c>
      <c r="AA11" s="135">
        <v>21</v>
      </c>
      <c r="AB11" s="135">
        <v>20</v>
      </c>
      <c r="AC11" s="135">
        <v>18</v>
      </c>
      <c r="AD11" s="135">
        <v>86</v>
      </c>
      <c r="AE11" s="135">
        <v>203</v>
      </c>
      <c r="AF11" s="135">
        <v>268</v>
      </c>
      <c r="AG11" s="135">
        <v>232</v>
      </c>
      <c r="AH11" s="411">
        <v>262</v>
      </c>
      <c r="AI11" s="135">
        <v>167</v>
      </c>
      <c r="AJ11" s="135">
        <v>172</v>
      </c>
      <c r="AK11" s="135">
        <v>176</v>
      </c>
      <c r="AL11" s="135">
        <v>248</v>
      </c>
      <c r="AM11" s="135">
        <v>252</v>
      </c>
      <c r="AN11" s="135">
        <v>194</v>
      </c>
      <c r="AO11" s="136"/>
      <c r="AP11" s="326"/>
      <c r="AQ11" s="122"/>
      <c r="AR11" s="600" t="s">
        <v>99</v>
      </c>
      <c r="AS11" s="137" t="s">
        <v>33</v>
      </c>
      <c r="AT11" s="138">
        <v>1127</v>
      </c>
      <c r="AU11" s="138">
        <v>1169</v>
      </c>
      <c r="AV11" s="138">
        <v>1211</v>
      </c>
      <c r="AW11" s="138">
        <v>1308</v>
      </c>
      <c r="AX11" s="138">
        <v>1386</v>
      </c>
      <c r="AY11" s="138">
        <v>1436</v>
      </c>
      <c r="AZ11" s="138">
        <v>1032</v>
      </c>
      <c r="BA11" s="138">
        <v>866</v>
      </c>
      <c r="BB11" s="138">
        <v>782</v>
      </c>
      <c r="BC11" s="138">
        <v>811</v>
      </c>
      <c r="BD11" s="138">
        <v>699</v>
      </c>
      <c r="BE11" s="139">
        <v>754</v>
      </c>
      <c r="BF11" s="139">
        <v>650</v>
      </c>
      <c r="BG11" s="139">
        <v>661</v>
      </c>
      <c r="BH11" s="139">
        <v>664</v>
      </c>
      <c r="BI11" s="139">
        <v>624</v>
      </c>
      <c r="BJ11" s="325"/>
      <c r="BK11" s="139"/>
      <c r="BM11" s="602" t="s">
        <v>52</v>
      </c>
      <c r="BN11" s="137" t="s">
        <v>33</v>
      </c>
      <c r="BO11" s="138">
        <v>1568</v>
      </c>
      <c r="BP11" s="138">
        <v>1678</v>
      </c>
      <c r="BQ11" s="138">
        <v>1803</v>
      </c>
      <c r="BR11" s="138">
        <v>1935</v>
      </c>
      <c r="BS11" s="138">
        <v>2114</v>
      </c>
      <c r="BT11" s="138">
        <v>2322</v>
      </c>
      <c r="BU11" s="138">
        <v>1787</v>
      </c>
      <c r="BV11" s="138">
        <v>1478</v>
      </c>
      <c r="BW11" s="138">
        <v>1345</v>
      </c>
      <c r="BX11" s="138">
        <v>1388</v>
      </c>
      <c r="BY11" s="138">
        <v>1205</v>
      </c>
      <c r="BZ11" s="138">
        <v>1208</v>
      </c>
      <c r="CA11" s="138">
        <v>1077</v>
      </c>
      <c r="CB11" s="138">
        <v>1076</v>
      </c>
      <c r="CC11" s="138">
        <v>1020</v>
      </c>
      <c r="CD11" s="138">
        <v>948</v>
      </c>
      <c r="CG11" s="140" t="s">
        <v>27</v>
      </c>
      <c r="CH11" s="141">
        <v>3405.5333333333333</v>
      </c>
      <c r="CI11" s="141">
        <v>3203.6666666666665</v>
      </c>
      <c r="CJ11" s="141">
        <v>3370.2333333333331</v>
      </c>
      <c r="CK11" s="141">
        <v>3387.1</v>
      </c>
      <c r="CL11" s="141">
        <v>3666.3666666666668</v>
      </c>
      <c r="CM11" s="141">
        <v>4318.833333333333</v>
      </c>
      <c r="CN11" s="141">
        <v>4750.666666666667</v>
      </c>
      <c r="CO11" s="141">
        <v>4433.2</v>
      </c>
      <c r="CP11" s="178">
        <v>4182.5666666666666</v>
      </c>
      <c r="CQ11" s="178">
        <v>3724.3333333333335</v>
      </c>
      <c r="CR11" s="178">
        <v>3616.1333333333332</v>
      </c>
      <c r="CS11" s="178">
        <v>3874.9666666666667</v>
      </c>
      <c r="CT11" s="178">
        <v>3808.6333333333332</v>
      </c>
      <c r="CU11" s="141">
        <v>3759.8666666666668</v>
      </c>
      <c r="CV11" s="141">
        <v>3801.4666666666667</v>
      </c>
      <c r="CW11" s="141">
        <v>3707.6</v>
      </c>
      <c r="FO11" s="82"/>
    </row>
    <row r="12" spans="2:171" ht="18" customHeight="1">
      <c r="B12" s="131" t="s">
        <v>15</v>
      </c>
      <c r="C12" s="133">
        <f t="shared" si="15"/>
        <v>437</v>
      </c>
      <c r="D12" s="133">
        <f t="shared" si="15"/>
        <v>399</v>
      </c>
      <c r="E12" s="133">
        <f t="shared" si="15"/>
        <v>418</v>
      </c>
      <c r="F12" s="133">
        <f t="shared" si="15"/>
        <v>405</v>
      </c>
      <c r="G12" s="133">
        <f t="shared" si="15"/>
        <v>345</v>
      </c>
      <c r="H12" s="133">
        <f t="shared" si="15"/>
        <v>360</v>
      </c>
      <c r="I12" s="133">
        <f t="shared" si="15"/>
        <v>440</v>
      </c>
      <c r="J12" s="133">
        <f t="shared" si="15"/>
        <v>531</v>
      </c>
      <c r="K12" s="133">
        <f t="shared" si="15"/>
        <v>568</v>
      </c>
      <c r="L12" s="133">
        <f t="shared" si="15"/>
        <v>499</v>
      </c>
      <c r="M12" s="133">
        <f t="shared" si="15"/>
        <v>536</v>
      </c>
      <c r="N12" s="133">
        <f t="shared" si="15"/>
        <v>606</v>
      </c>
      <c r="O12" s="133">
        <f t="shared" si="16"/>
        <v>535</v>
      </c>
      <c r="P12" s="133">
        <f t="shared" si="17"/>
        <v>621</v>
      </c>
      <c r="Q12" s="133">
        <f t="shared" si="18"/>
        <v>535</v>
      </c>
      <c r="R12" s="133">
        <f t="shared" si="19"/>
        <v>604</v>
      </c>
      <c r="S12" s="133"/>
      <c r="T12" s="344">
        <v>72.241570057996768</v>
      </c>
      <c r="U12" s="134"/>
      <c r="V12" s="343" t="s">
        <v>145</v>
      </c>
      <c r="X12" s="131" t="s">
        <v>39</v>
      </c>
      <c r="Y12" s="135"/>
      <c r="Z12" s="135"/>
      <c r="AA12" s="135"/>
      <c r="AB12" s="135">
        <v>424</v>
      </c>
      <c r="AC12" s="135">
        <v>407</v>
      </c>
      <c r="AD12" s="135">
        <v>381</v>
      </c>
      <c r="AE12" s="135">
        <v>429</v>
      </c>
      <c r="AF12" s="135">
        <v>429</v>
      </c>
      <c r="AG12" s="135">
        <v>369</v>
      </c>
      <c r="AH12" s="411">
        <v>462</v>
      </c>
      <c r="AI12" s="135">
        <v>425</v>
      </c>
      <c r="AJ12" s="135">
        <v>453</v>
      </c>
      <c r="AK12" s="135">
        <v>409</v>
      </c>
      <c r="AL12" s="135">
        <v>447</v>
      </c>
      <c r="AM12" s="135">
        <v>437</v>
      </c>
      <c r="AN12" s="135">
        <v>451</v>
      </c>
      <c r="AO12" s="136"/>
      <c r="AP12" s="326"/>
      <c r="AQ12" s="122"/>
      <c r="AR12" s="600"/>
      <c r="AS12" s="142" t="s">
        <v>9</v>
      </c>
      <c r="AT12" s="139">
        <v>909</v>
      </c>
      <c r="AU12" s="139">
        <v>845</v>
      </c>
      <c r="AV12" s="139">
        <v>858</v>
      </c>
      <c r="AW12" s="139">
        <v>826</v>
      </c>
      <c r="AX12" s="139">
        <v>841</v>
      </c>
      <c r="AY12" s="139">
        <v>1027</v>
      </c>
      <c r="AZ12" s="139">
        <v>710</v>
      </c>
      <c r="BA12" s="139">
        <v>686</v>
      </c>
      <c r="BB12" s="139">
        <v>649</v>
      </c>
      <c r="BC12" s="139">
        <v>577</v>
      </c>
      <c r="BD12" s="139">
        <v>582</v>
      </c>
      <c r="BE12" s="139">
        <v>569</v>
      </c>
      <c r="BF12" s="139">
        <v>572</v>
      </c>
      <c r="BG12" s="139">
        <v>506</v>
      </c>
      <c r="BH12" s="139">
        <v>536</v>
      </c>
      <c r="BI12" s="139">
        <v>509</v>
      </c>
      <c r="BJ12" s="325"/>
      <c r="BK12" s="139"/>
      <c r="BM12" s="600"/>
      <c r="BN12" s="142" t="s">
        <v>9</v>
      </c>
      <c r="BO12" s="139">
        <v>1300</v>
      </c>
      <c r="BP12" s="139">
        <v>1220</v>
      </c>
      <c r="BQ12" s="139">
        <v>1305</v>
      </c>
      <c r="BR12" s="139">
        <v>1241</v>
      </c>
      <c r="BS12" s="139">
        <v>1377</v>
      </c>
      <c r="BT12" s="139">
        <v>1645</v>
      </c>
      <c r="BU12" s="139">
        <v>1381</v>
      </c>
      <c r="BV12" s="139">
        <v>1247</v>
      </c>
      <c r="BW12" s="139">
        <v>1115</v>
      </c>
      <c r="BX12" s="139">
        <v>1025</v>
      </c>
      <c r="BY12" s="139">
        <v>980</v>
      </c>
      <c r="BZ12" s="139">
        <v>979</v>
      </c>
      <c r="CA12" s="139">
        <v>897</v>
      </c>
      <c r="CB12" s="139">
        <v>872</v>
      </c>
      <c r="CC12" s="139">
        <v>865</v>
      </c>
      <c r="CD12" s="139">
        <v>833</v>
      </c>
      <c r="CE12" s="119" t="s">
        <v>14</v>
      </c>
      <c r="CG12" s="140" t="s">
        <v>28</v>
      </c>
      <c r="CH12" s="141">
        <v>4855.5666666666666</v>
      </c>
      <c r="CI12" s="141">
        <v>4709.2666666666664</v>
      </c>
      <c r="CJ12" s="141">
        <v>4897.2666666666664</v>
      </c>
      <c r="CK12" s="141">
        <v>5202.2666666666664</v>
      </c>
      <c r="CL12" s="141">
        <v>5456.7666666666664</v>
      </c>
      <c r="CM12" s="141">
        <v>6377.4</v>
      </c>
      <c r="CN12" s="141">
        <v>7063.5666666666666</v>
      </c>
      <c r="CO12" s="141">
        <v>7145.7666666666664</v>
      </c>
      <c r="CP12" s="178">
        <v>6734.4666666666662</v>
      </c>
      <c r="CQ12" s="178">
        <v>6478.333333333333</v>
      </c>
      <c r="CR12" s="178">
        <v>6143.2</v>
      </c>
      <c r="CS12" s="178">
        <v>6117.7666666666664</v>
      </c>
      <c r="CT12" s="178">
        <v>5841.9666666666662</v>
      </c>
      <c r="CU12" s="141">
        <v>6334.2333333333336</v>
      </c>
      <c r="CV12" s="141">
        <v>6371.4333333333334</v>
      </c>
      <c r="CW12" s="141">
        <v>6086.666666666667</v>
      </c>
      <c r="FO12" s="82"/>
    </row>
    <row r="13" spans="2:171" ht="18.75" thickBot="1">
      <c r="B13" s="131" t="s">
        <v>40</v>
      </c>
      <c r="C13" s="133">
        <f t="shared" si="15"/>
        <v>0</v>
      </c>
      <c r="D13" s="133">
        <f t="shared" si="15"/>
        <v>0</v>
      </c>
      <c r="E13" s="133">
        <f t="shared" si="15"/>
        <v>0</v>
      </c>
      <c r="F13" s="133">
        <f t="shared" si="15"/>
        <v>71596</v>
      </c>
      <c r="G13" s="133">
        <f t="shared" si="15"/>
        <v>41149</v>
      </c>
      <c r="H13" s="133">
        <f t="shared" si="15"/>
        <v>97351</v>
      </c>
      <c r="I13" s="133">
        <f t="shared" si="15"/>
        <v>163769.5</v>
      </c>
      <c r="J13" s="133">
        <f t="shared" si="15"/>
        <v>241977</v>
      </c>
      <c r="K13" s="133">
        <f t="shared" si="15"/>
        <v>149621</v>
      </c>
      <c r="L13" s="133">
        <f t="shared" si="15"/>
        <v>116198</v>
      </c>
      <c r="M13" s="133">
        <f t="shared" si="15"/>
        <v>66340</v>
      </c>
      <c r="N13" s="133">
        <f t="shared" si="15"/>
        <v>50083.5</v>
      </c>
      <c r="O13" s="133">
        <f t="shared" si="16"/>
        <v>51974.5</v>
      </c>
      <c r="P13" s="133">
        <f t="shared" si="17"/>
        <v>60457</v>
      </c>
      <c r="Q13" s="133">
        <f t="shared" si="18"/>
        <v>63492.850000000006</v>
      </c>
      <c r="R13" s="133">
        <f t="shared" si="19"/>
        <v>76822.44</v>
      </c>
      <c r="S13" s="133"/>
      <c r="T13" s="344">
        <v>66371.550225748433</v>
      </c>
      <c r="U13" s="134"/>
      <c r="V13" s="478">
        <v>0.5</v>
      </c>
      <c r="X13" s="131" t="s">
        <v>15</v>
      </c>
      <c r="Y13" s="135">
        <v>437</v>
      </c>
      <c r="Z13" s="135">
        <v>399</v>
      </c>
      <c r="AA13" s="135">
        <v>418</v>
      </c>
      <c r="AB13" s="135">
        <v>405</v>
      </c>
      <c r="AC13" s="135">
        <v>345</v>
      </c>
      <c r="AD13" s="135">
        <v>360</v>
      </c>
      <c r="AE13" s="135">
        <v>440</v>
      </c>
      <c r="AF13" s="135">
        <v>531</v>
      </c>
      <c r="AG13" s="135">
        <v>568</v>
      </c>
      <c r="AH13" s="411">
        <v>499</v>
      </c>
      <c r="AI13" s="135">
        <v>536</v>
      </c>
      <c r="AJ13" s="135">
        <v>606</v>
      </c>
      <c r="AK13" s="135">
        <v>535</v>
      </c>
      <c r="AL13" s="135">
        <v>621</v>
      </c>
      <c r="AM13" s="135">
        <v>535</v>
      </c>
      <c r="AN13" s="135">
        <v>604</v>
      </c>
      <c r="AO13" s="136"/>
      <c r="AP13" s="326"/>
      <c r="AQ13" s="122"/>
      <c r="AR13" s="600"/>
      <c r="AS13" s="142" t="s">
        <v>34</v>
      </c>
      <c r="AT13" s="139">
        <v>762</v>
      </c>
      <c r="AU13" s="139">
        <v>605</v>
      </c>
      <c r="AV13" s="139">
        <v>656</v>
      </c>
      <c r="AW13" s="139">
        <v>546</v>
      </c>
      <c r="AX13" s="139">
        <v>629</v>
      </c>
      <c r="AY13" s="139">
        <v>750</v>
      </c>
      <c r="AZ13" s="139">
        <v>591</v>
      </c>
      <c r="BA13" s="139">
        <v>595</v>
      </c>
      <c r="BB13" s="139">
        <v>548</v>
      </c>
      <c r="BC13" s="139">
        <v>494</v>
      </c>
      <c r="BD13" s="139">
        <v>465</v>
      </c>
      <c r="BE13" s="139">
        <v>457</v>
      </c>
      <c r="BF13" s="139">
        <v>457</v>
      </c>
      <c r="BG13" s="139">
        <v>461</v>
      </c>
      <c r="BH13" s="139">
        <v>423</v>
      </c>
      <c r="BI13" s="139">
        <v>432</v>
      </c>
      <c r="BJ13" s="325"/>
      <c r="BK13" s="139"/>
      <c r="BM13" s="600"/>
      <c r="BN13" s="142" t="s">
        <v>34</v>
      </c>
      <c r="BO13" s="139">
        <v>1138</v>
      </c>
      <c r="BP13" s="139">
        <v>920</v>
      </c>
      <c r="BQ13" s="139">
        <v>994</v>
      </c>
      <c r="BR13" s="139">
        <v>842</v>
      </c>
      <c r="BS13" s="139">
        <v>1045</v>
      </c>
      <c r="BT13" s="139">
        <v>1280</v>
      </c>
      <c r="BU13" s="139">
        <v>1123</v>
      </c>
      <c r="BV13" s="139">
        <v>1116</v>
      </c>
      <c r="BW13" s="139">
        <v>1022</v>
      </c>
      <c r="BX13" s="139">
        <v>902</v>
      </c>
      <c r="BY13" s="139">
        <v>789</v>
      </c>
      <c r="BZ13" s="139">
        <v>849</v>
      </c>
      <c r="CA13" s="139">
        <v>835</v>
      </c>
      <c r="CB13" s="139">
        <v>759</v>
      </c>
      <c r="CC13" s="139">
        <v>776</v>
      </c>
      <c r="CD13" s="139">
        <v>758</v>
      </c>
      <c r="CG13" s="140" t="s">
        <v>29</v>
      </c>
      <c r="CH13" s="141">
        <v>3650.9666666666667</v>
      </c>
      <c r="CI13" s="141">
        <v>3450.9333333333334</v>
      </c>
      <c r="CJ13" s="141">
        <v>3533.7</v>
      </c>
      <c r="CK13" s="141">
        <v>3577.0666666666666</v>
      </c>
      <c r="CL13" s="141">
        <v>3602.4333333333334</v>
      </c>
      <c r="CM13" s="141">
        <v>4089.6666666666665</v>
      </c>
      <c r="CN13" s="141">
        <v>4344.6333333333332</v>
      </c>
      <c r="CO13" s="141">
        <v>4083.5333333333333</v>
      </c>
      <c r="CP13" s="178">
        <v>3856.0333333333333</v>
      </c>
      <c r="CQ13" s="178">
        <v>3627.3333333333335</v>
      </c>
      <c r="CR13" s="178">
        <v>3413.4666666666667</v>
      </c>
      <c r="CS13" s="178">
        <v>3410.7333333333331</v>
      </c>
      <c r="CT13" s="178">
        <v>3447.1666666666665</v>
      </c>
      <c r="CU13" s="141">
        <v>3219.1333333333332</v>
      </c>
      <c r="CV13" s="141">
        <v>3391.2</v>
      </c>
      <c r="CW13" s="141">
        <v>3350.5333333333333</v>
      </c>
      <c r="FO13" s="82"/>
    </row>
    <row r="14" spans="2:171">
      <c r="B14" s="147" t="s">
        <v>41</v>
      </c>
      <c r="C14" s="148">
        <f t="shared" si="15"/>
        <v>14.41959575480481</v>
      </c>
      <c r="D14" s="148">
        <f t="shared" si="15"/>
        <v>15.235900390499967</v>
      </c>
      <c r="E14" s="148">
        <f t="shared" si="15"/>
        <v>16.058425334728483</v>
      </c>
      <c r="F14" s="148">
        <f t="shared" si="15"/>
        <v>15.869716366451392</v>
      </c>
      <c r="G14" s="148">
        <f t="shared" si="15"/>
        <v>14.267924328334484</v>
      </c>
      <c r="H14" s="148">
        <f t="shared" si="15"/>
        <v>14.480321174896202</v>
      </c>
      <c r="I14" s="148">
        <f t="shared" si="15"/>
        <v>14.548104223724215</v>
      </c>
      <c r="J14" s="148">
        <f t="shared" si="15"/>
        <v>16.068509627741054</v>
      </c>
      <c r="K14" s="148">
        <f t="shared" si="15"/>
        <v>19.661709977798719</v>
      </c>
      <c r="L14" s="148">
        <f t="shared" si="15"/>
        <v>21.306200539177318</v>
      </c>
      <c r="M14" s="148">
        <f t="shared" si="15"/>
        <v>20.672240403520124</v>
      </c>
      <c r="N14" s="148">
        <f t="shared" si="15"/>
        <v>22.57861867632386</v>
      </c>
      <c r="O14" s="148">
        <f t="shared" si="16"/>
        <v>24.381013086867316</v>
      </c>
      <c r="P14" s="148">
        <f t="shared" si="17"/>
        <v>25.428114090162691</v>
      </c>
      <c r="Q14" s="148">
        <f t="shared" si="18"/>
        <v>24.635295070241966</v>
      </c>
      <c r="R14" s="148">
        <f t="shared" si="19"/>
        <v>26.563049440888946</v>
      </c>
      <c r="S14" s="149"/>
      <c r="T14" s="345">
        <v>2.3972377665355369</v>
      </c>
      <c r="U14" s="134"/>
      <c r="V14" s="353"/>
      <c r="X14" s="131" t="s">
        <v>40</v>
      </c>
      <c r="Y14" s="135"/>
      <c r="Z14" s="135"/>
      <c r="AA14" s="135"/>
      <c r="AB14" s="135">
        <v>71596</v>
      </c>
      <c r="AC14" s="135">
        <v>41149</v>
      </c>
      <c r="AD14" s="135">
        <v>97351</v>
      </c>
      <c r="AE14" s="135">
        <v>163769.5</v>
      </c>
      <c r="AF14" s="135">
        <v>241977</v>
      </c>
      <c r="AG14" s="135">
        <v>149621</v>
      </c>
      <c r="AH14" s="411">
        <v>116198</v>
      </c>
      <c r="AI14" s="135">
        <v>66340</v>
      </c>
      <c r="AJ14" s="135">
        <v>50083.5</v>
      </c>
      <c r="AK14" s="135">
        <v>51974.5</v>
      </c>
      <c r="AL14" s="135">
        <v>60457</v>
      </c>
      <c r="AM14" s="135">
        <v>63492.850000000006</v>
      </c>
      <c r="AN14" s="135">
        <v>76822.44</v>
      </c>
      <c r="AO14" s="136"/>
      <c r="AP14" s="326"/>
      <c r="AQ14" s="122" t="s">
        <v>14</v>
      </c>
      <c r="AR14" s="600"/>
      <c r="AS14" s="142" t="s">
        <v>36</v>
      </c>
      <c r="AT14" s="139">
        <v>251</v>
      </c>
      <c r="AU14" s="139">
        <v>213</v>
      </c>
      <c r="AV14" s="139">
        <v>254</v>
      </c>
      <c r="AW14" s="139">
        <v>225</v>
      </c>
      <c r="AX14" s="139">
        <v>233</v>
      </c>
      <c r="AY14" s="139">
        <v>283</v>
      </c>
      <c r="AZ14" s="139">
        <v>297</v>
      </c>
      <c r="BA14" s="139">
        <v>304</v>
      </c>
      <c r="BB14" s="139">
        <v>344</v>
      </c>
      <c r="BC14" s="139">
        <v>345</v>
      </c>
      <c r="BD14" s="139">
        <v>305</v>
      </c>
      <c r="BE14" s="139">
        <v>356</v>
      </c>
      <c r="BF14" s="139">
        <v>334</v>
      </c>
      <c r="BG14" s="139">
        <v>359</v>
      </c>
      <c r="BH14" s="139">
        <v>337</v>
      </c>
      <c r="BI14" s="139">
        <v>373</v>
      </c>
      <c r="BJ14" s="325"/>
      <c r="BK14" s="139"/>
      <c r="BM14" s="600"/>
      <c r="BN14" s="142" t="s">
        <v>36</v>
      </c>
      <c r="BO14" s="139">
        <v>274</v>
      </c>
      <c r="BP14" s="139">
        <v>337</v>
      </c>
      <c r="BQ14" s="139">
        <v>340</v>
      </c>
      <c r="BR14" s="139">
        <v>345</v>
      </c>
      <c r="BS14" s="139">
        <v>365</v>
      </c>
      <c r="BT14" s="139">
        <v>429</v>
      </c>
      <c r="BU14" s="139">
        <v>519</v>
      </c>
      <c r="BV14" s="139">
        <v>570</v>
      </c>
      <c r="BW14" s="139">
        <v>638</v>
      </c>
      <c r="BX14" s="139">
        <v>658</v>
      </c>
      <c r="BY14" s="139">
        <v>557</v>
      </c>
      <c r="BZ14" s="139">
        <v>656</v>
      </c>
      <c r="CA14" s="139">
        <v>645</v>
      </c>
      <c r="CB14" s="139">
        <v>681</v>
      </c>
      <c r="CC14" s="139">
        <v>622</v>
      </c>
      <c r="CD14" s="139">
        <v>640</v>
      </c>
      <c r="CG14" s="140" t="s">
        <v>30</v>
      </c>
      <c r="CH14" s="141">
        <v>7459.5</v>
      </c>
      <c r="CI14" s="141">
        <v>7381.6</v>
      </c>
      <c r="CJ14" s="141">
        <v>7285.5333333333338</v>
      </c>
      <c r="CK14" s="141">
        <v>6942.3</v>
      </c>
      <c r="CL14" s="141">
        <v>7517.9666666666662</v>
      </c>
      <c r="CM14" s="141">
        <v>8765.7999999999993</v>
      </c>
      <c r="CN14" s="141">
        <v>9083.9333333333325</v>
      </c>
      <c r="CO14" s="141">
        <v>9108</v>
      </c>
      <c r="CP14" s="178">
        <v>7692.2666666666664</v>
      </c>
      <c r="CQ14" s="178">
        <v>6825.2333333333336</v>
      </c>
      <c r="CR14" s="178">
        <v>6336.3</v>
      </c>
      <c r="CS14" s="178">
        <v>5754.1</v>
      </c>
      <c r="CT14" s="178">
        <v>5388.7666666666664</v>
      </c>
      <c r="CU14" s="141">
        <v>5731.4333333333334</v>
      </c>
      <c r="CV14" s="141">
        <v>5863.4333333333334</v>
      </c>
      <c r="CW14" s="141">
        <v>5724.8</v>
      </c>
      <c r="FO14" s="82"/>
    </row>
    <row r="15" spans="2:171">
      <c r="B15" s="151"/>
      <c r="C15" s="131"/>
      <c r="D15" s="131"/>
      <c r="E15" s="131"/>
      <c r="F15" s="152"/>
      <c r="G15" s="153"/>
      <c r="H15" s="154"/>
      <c r="I15" s="153"/>
      <c r="J15" s="153"/>
      <c r="K15" s="153"/>
      <c r="L15" s="153"/>
      <c r="M15" s="153"/>
      <c r="N15" s="153"/>
      <c r="O15" s="153"/>
      <c r="P15" s="153"/>
      <c r="Q15" s="153"/>
      <c r="R15" s="153"/>
      <c r="S15" s="153"/>
      <c r="T15" s="155"/>
      <c r="U15" s="153"/>
      <c r="V15" s="378"/>
      <c r="W15" s="119" t="s">
        <v>14</v>
      </c>
      <c r="X15" s="147" t="s">
        <v>41</v>
      </c>
      <c r="Y15" s="150">
        <v>14.41959575480481</v>
      </c>
      <c r="Z15" s="150">
        <v>15.235900390499967</v>
      </c>
      <c r="AA15" s="150">
        <v>16.058425334728483</v>
      </c>
      <c r="AB15" s="150">
        <v>15.869716366451392</v>
      </c>
      <c r="AC15" s="150">
        <v>14.267924328334484</v>
      </c>
      <c r="AD15" s="150">
        <v>14.480321174896202</v>
      </c>
      <c r="AE15" s="150">
        <v>14.548104223724215</v>
      </c>
      <c r="AF15" s="150">
        <v>16.068509627741054</v>
      </c>
      <c r="AG15" s="150">
        <v>19.661709977798719</v>
      </c>
      <c r="AH15" s="412">
        <v>21.306200539177318</v>
      </c>
      <c r="AI15" s="150">
        <v>20.672240403520124</v>
      </c>
      <c r="AJ15" s="150">
        <v>22.57861867632386</v>
      </c>
      <c r="AK15" s="150">
        <v>24.381013086867316</v>
      </c>
      <c r="AL15" s="150">
        <f>(AL8+AL10+$V$13*AL9)/CU4*100</f>
        <v>25.428114090162691</v>
      </c>
      <c r="AM15" s="430">
        <f>(AM8+AM10+($V$13*AM9))/CV4*100</f>
        <v>24.635295070241966</v>
      </c>
      <c r="AN15" s="430">
        <f>(AN8+AN10+($V$13*AN9))/CW4*100</f>
        <v>26.563049440888946</v>
      </c>
      <c r="AO15" s="164"/>
      <c r="AP15" s="326"/>
      <c r="AQ15" s="122"/>
      <c r="AR15" s="600"/>
      <c r="AS15" s="131" t="s">
        <v>144</v>
      </c>
      <c r="AT15" s="135">
        <v>0</v>
      </c>
      <c r="AU15" s="135">
        <v>0</v>
      </c>
      <c r="AV15" s="135">
        <v>0</v>
      </c>
      <c r="AW15" s="135">
        <v>0</v>
      </c>
      <c r="AX15" s="135">
        <v>0</v>
      </c>
      <c r="AY15" s="135">
        <v>0</v>
      </c>
      <c r="AZ15" s="135">
        <v>0</v>
      </c>
      <c r="BA15" s="135">
        <v>0</v>
      </c>
      <c r="BB15" s="135">
        <v>0</v>
      </c>
      <c r="BC15" s="139">
        <v>0</v>
      </c>
      <c r="BD15" s="139">
        <v>0</v>
      </c>
      <c r="BE15" s="139">
        <v>30</v>
      </c>
      <c r="BF15" s="139">
        <v>14</v>
      </c>
      <c r="BG15" s="139">
        <v>10</v>
      </c>
      <c r="BH15" s="139">
        <v>12</v>
      </c>
      <c r="BI15" s="139">
        <v>14</v>
      </c>
      <c r="BJ15" s="325"/>
      <c r="BK15" s="139"/>
      <c r="BM15" s="600"/>
      <c r="BN15" s="131" t="s">
        <v>144</v>
      </c>
      <c r="BO15" s="135">
        <v>0</v>
      </c>
      <c r="BP15" s="135">
        <v>0</v>
      </c>
      <c r="BQ15" s="135">
        <v>0</v>
      </c>
      <c r="BR15" s="135">
        <v>0</v>
      </c>
      <c r="BS15" s="135">
        <v>0</v>
      </c>
      <c r="BT15" s="135">
        <v>0</v>
      </c>
      <c r="BU15" s="135">
        <v>0</v>
      </c>
      <c r="BV15" s="135">
        <v>0</v>
      </c>
      <c r="BW15" s="135">
        <v>0</v>
      </c>
      <c r="BX15" s="139">
        <v>0</v>
      </c>
      <c r="BY15" s="139">
        <v>0</v>
      </c>
      <c r="BZ15" s="139">
        <v>44</v>
      </c>
      <c r="CA15" s="139">
        <v>16</v>
      </c>
      <c r="CB15" s="139">
        <v>29</v>
      </c>
      <c r="CC15" s="139">
        <v>31</v>
      </c>
      <c r="CD15" s="139">
        <v>23</v>
      </c>
      <c r="CG15" s="140" t="s">
        <v>31</v>
      </c>
      <c r="CH15" s="141">
        <v>4312.9666666666662</v>
      </c>
      <c r="CI15" s="141">
        <v>4266.1000000000004</v>
      </c>
      <c r="CJ15" s="141">
        <v>4289.8</v>
      </c>
      <c r="CK15" s="141">
        <v>4131.166666666667</v>
      </c>
      <c r="CL15" s="141">
        <v>4385.0666666666666</v>
      </c>
      <c r="CM15" s="141">
        <v>5362.3</v>
      </c>
      <c r="CN15" s="141">
        <v>5577.1333333333332</v>
      </c>
      <c r="CO15" s="141">
        <v>5265.3666666666668</v>
      </c>
      <c r="CP15" s="178">
        <v>4762.6000000000004</v>
      </c>
      <c r="CQ15" s="178">
        <v>4539.5666666666666</v>
      </c>
      <c r="CR15" s="178">
        <v>4355.666666666667</v>
      </c>
      <c r="CS15" s="178">
        <v>4805.0666666666666</v>
      </c>
      <c r="CT15" s="178">
        <v>5196.7666666666664</v>
      </c>
      <c r="CU15" s="141">
        <v>5198.8</v>
      </c>
      <c r="CV15" s="141">
        <v>5440.9333333333334</v>
      </c>
      <c r="CW15" s="141">
        <v>5449.7666666666664</v>
      </c>
      <c r="FO15" s="82"/>
    </row>
    <row r="16" spans="2:171" ht="18" customHeight="1">
      <c r="C16" s="131"/>
      <c r="D16" s="131"/>
      <c r="E16" s="131"/>
      <c r="F16" s="152"/>
      <c r="T16" s="91"/>
      <c r="V16" s="188"/>
      <c r="W16" s="119" t="s">
        <v>14</v>
      </c>
      <c r="X16" s="156"/>
      <c r="Y16" s="131"/>
      <c r="Z16" s="131"/>
      <c r="AA16" s="131"/>
      <c r="AB16" s="157"/>
      <c r="AC16" s="158"/>
      <c r="AD16" s="159"/>
      <c r="AE16" s="158"/>
      <c r="AF16" s="158"/>
      <c r="AG16" s="158"/>
      <c r="AH16" s="413"/>
      <c r="AI16" s="158"/>
      <c r="AJ16" s="158"/>
      <c r="AK16" s="158"/>
      <c r="AL16" s="158"/>
      <c r="AM16" s="158"/>
      <c r="AN16" s="158"/>
      <c r="AO16" s="158"/>
      <c r="AP16" s="326"/>
      <c r="AQ16" s="122"/>
      <c r="AR16" s="600"/>
      <c r="AS16" s="142" t="s">
        <v>37</v>
      </c>
      <c r="AT16" s="139">
        <v>11</v>
      </c>
      <c r="AU16" s="139">
        <v>13</v>
      </c>
      <c r="AV16" s="139">
        <v>13</v>
      </c>
      <c r="AW16" s="139">
        <v>26</v>
      </c>
      <c r="AX16" s="139">
        <v>35</v>
      </c>
      <c r="AY16" s="139">
        <v>27</v>
      </c>
      <c r="AZ16" s="139">
        <v>37</v>
      </c>
      <c r="BA16" s="139">
        <v>32</v>
      </c>
      <c r="BB16" s="139">
        <v>86</v>
      </c>
      <c r="BC16" s="139">
        <v>58</v>
      </c>
      <c r="BD16" s="139">
        <v>54</v>
      </c>
      <c r="BE16" s="139">
        <v>33</v>
      </c>
      <c r="BF16" s="139">
        <v>61</v>
      </c>
      <c r="BG16" s="139">
        <v>44</v>
      </c>
      <c r="BH16" s="139">
        <v>35</v>
      </c>
      <c r="BI16" s="139">
        <v>44</v>
      </c>
      <c r="BJ16" s="325"/>
      <c r="BK16" s="139"/>
      <c r="BM16" s="600"/>
      <c r="BN16" s="142" t="s">
        <v>37</v>
      </c>
      <c r="BO16" s="139">
        <v>13</v>
      </c>
      <c r="BP16" s="139">
        <v>19</v>
      </c>
      <c r="BQ16" s="139">
        <v>14</v>
      </c>
      <c r="BR16" s="139">
        <v>34</v>
      </c>
      <c r="BS16" s="139">
        <v>40</v>
      </c>
      <c r="BT16" s="139">
        <v>43</v>
      </c>
      <c r="BU16" s="139">
        <v>60</v>
      </c>
      <c r="BV16" s="139">
        <v>64</v>
      </c>
      <c r="BW16" s="139">
        <v>128</v>
      </c>
      <c r="BX16" s="139">
        <v>96</v>
      </c>
      <c r="BY16" s="139">
        <v>99</v>
      </c>
      <c r="BZ16" s="139">
        <v>68</v>
      </c>
      <c r="CA16" s="139">
        <v>103</v>
      </c>
      <c r="CB16" s="139">
        <v>68</v>
      </c>
      <c r="CC16" s="139">
        <v>59</v>
      </c>
      <c r="CD16" s="139">
        <v>67</v>
      </c>
      <c r="CG16" s="140" t="s">
        <v>32</v>
      </c>
      <c r="CH16" s="141">
        <v>3600.8</v>
      </c>
      <c r="CI16" s="141">
        <v>3602.8</v>
      </c>
      <c r="CJ16" s="141">
        <v>3640.0666666666666</v>
      </c>
      <c r="CK16" s="141">
        <v>3637.1666666666665</v>
      </c>
      <c r="CL16" s="141">
        <v>3951.4333333333334</v>
      </c>
      <c r="CM16" s="141">
        <v>4533.5666666666666</v>
      </c>
      <c r="CN16" s="141">
        <v>4604.8</v>
      </c>
      <c r="CO16" s="141">
        <v>4270.7333333333336</v>
      </c>
      <c r="CP16" s="178">
        <v>3965.7</v>
      </c>
      <c r="CQ16" s="178">
        <v>3631.3666666666668</v>
      </c>
      <c r="CR16" s="178">
        <v>3442.6</v>
      </c>
      <c r="CS16" s="178">
        <v>3481.5333333333333</v>
      </c>
      <c r="CT16" s="178">
        <v>3490.5333333333333</v>
      </c>
      <c r="CU16" s="141">
        <v>3572.1</v>
      </c>
      <c r="CV16" s="141">
        <v>3617.3</v>
      </c>
      <c r="CW16" s="141">
        <v>3571.3333333333335</v>
      </c>
      <c r="FO16" s="82"/>
    </row>
    <row r="17" spans="2:172">
      <c r="C17" s="131"/>
      <c r="D17" s="131"/>
      <c r="E17" s="131"/>
      <c r="F17" s="152"/>
      <c r="T17" s="91"/>
      <c r="U17" s="119" t="s">
        <v>14</v>
      </c>
      <c r="X17" s="122"/>
      <c r="Y17" s="131"/>
      <c r="Z17" s="131"/>
      <c r="AA17" s="131"/>
      <c r="AB17" s="157"/>
      <c r="AC17" s="122"/>
      <c r="AD17" s="122"/>
      <c r="AE17" s="122"/>
      <c r="AF17" s="326"/>
      <c r="AG17" s="326"/>
      <c r="AH17" s="122"/>
      <c r="AI17" s="122"/>
      <c r="AJ17" s="122"/>
      <c r="AK17" s="122"/>
      <c r="AL17" s="122"/>
      <c r="AM17" s="156"/>
      <c r="AN17" s="122"/>
      <c r="AO17" s="122"/>
      <c r="AP17" s="326"/>
      <c r="AQ17" s="122"/>
      <c r="AR17" s="601"/>
      <c r="AS17" s="144" t="s">
        <v>38</v>
      </c>
      <c r="AT17" s="145">
        <v>9</v>
      </c>
      <c r="AU17" s="145">
        <v>16</v>
      </c>
      <c r="AV17" s="146">
        <v>6</v>
      </c>
      <c r="AW17" s="145">
        <v>7</v>
      </c>
      <c r="AX17" s="145">
        <v>9</v>
      </c>
      <c r="AY17" s="146">
        <v>25</v>
      </c>
      <c r="AZ17" s="146">
        <v>68</v>
      </c>
      <c r="BA17" s="146">
        <v>106</v>
      </c>
      <c r="BB17" s="146">
        <v>93</v>
      </c>
      <c r="BC17" s="146">
        <v>77</v>
      </c>
      <c r="BD17" s="146">
        <v>51</v>
      </c>
      <c r="BE17" s="146">
        <v>53</v>
      </c>
      <c r="BF17" s="146">
        <v>76</v>
      </c>
      <c r="BG17" s="146">
        <v>87</v>
      </c>
      <c r="BH17" s="146">
        <v>81</v>
      </c>
      <c r="BI17" s="146">
        <v>57</v>
      </c>
      <c r="BJ17" s="325"/>
      <c r="BK17" s="139"/>
      <c r="BM17" s="601"/>
      <c r="BN17" s="144" t="s">
        <v>38</v>
      </c>
      <c r="BO17" s="145">
        <v>9</v>
      </c>
      <c r="BP17" s="145">
        <v>18</v>
      </c>
      <c r="BQ17" s="146">
        <v>8</v>
      </c>
      <c r="BR17" s="145">
        <v>7</v>
      </c>
      <c r="BS17" s="145">
        <v>11</v>
      </c>
      <c r="BT17" s="146">
        <v>50</v>
      </c>
      <c r="BU17" s="146">
        <v>136</v>
      </c>
      <c r="BV17" s="146">
        <v>146</v>
      </c>
      <c r="BW17" s="146">
        <v>137</v>
      </c>
      <c r="BX17" s="146">
        <v>156</v>
      </c>
      <c r="BY17" s="146">
        <v>103</v>
      </c>
      <c r="BZ17" s="146">
        <v>96</v>
      </c>
      <c r="CA17" s="146">
        <v>114</v>
      </c>
      <c r="CB17" s="146">
        <v>160</v>
      </c>
      <c r="CC17" s="146">
        <v>137</v>
      </c>
      <c r="CD17" s="146">
        <v>103</v>
      </c>
      <c r="CG17" s="160" t="s">
        <v>65</v>
      </c>
      <c r="CH17" s="161">
        <f t="shared" ref="CH17:CS17" si="20">SUM(CH4:CH16)</f>
        <v>47026.100000000006</v>
      </c>
      <c r="CI17" s="161">
        <f t="shared" si="20"/>
        <v>46356.66</v>
      </c>
      <c r="CJ17" s="161">
        <f t="shared" si="20"/>
        <v>46906.866666666669</v>
      </c>
      <c r="CK17" s="161">
        <f t="shared" si="20"/>
        <v>47205.033333333326</v>
      </c>
      <c r="CL17" s="161">
        <f t="shared" si="20"/>
        <v>50123.649999999994</v>
      </c>
      <c r="CM17" s="161">
        <f t="shared" si="20"/>
        <v>58903.616666666669</v>
      </c>
      <c r="CN17" s="161">
        <f t="shared" si="20"/>
        <v>62443.583333333336</v>
      </c>
      <c r="CO17" s="161">
        <f t="shared" si="20"/>
        <v>60601.466666666674</v>
      </c>
      <c r="CP17" s="324">
        <f t="shared" si="20"/>
        <v>56029.9</v>
      </c>
      <c r="CQ17" s="161">
        <f t="shared" si="20"/>
        <v>52285.25</v>
      </c>
      <c r="CR17" s="161">
        <f>SUM(CR4:CR16)</f>
        <v>49859.049999999996</v>
      </c>
      <c r="CS17" s="324">
        <f t="shared" si="20"/>
        <v>51194.23333333333</v>
      </c>
      <c r="CT17" s="324">
        <v>50306.183333333327</v>
      </c>
      <c r="CU17" s="324">
        <f t="shared" ref="CU17:CW17" si="21">SUM(CU4:CU16)</f>
        <v>50147.816666666673</v>
      </c>
      <c r="CV17" s="324">
        <f t="shared" si="21"/>
        <v>51634.405333333336</v>
      </c>
      <c r="CW17" s="324">
        <f t="shared" si="21"/>
        <v>51359.9</v>
      </c>
      <c r="FO17" s="82"/>
    </row>
    <row r="18" spans="2:172">
      <c r="C18" s="131"/>
      <c r="D18" s="131"/>
      <c r="E18" s="131"/>
      <c r="F18" s="162"/>
      <c r="T18" s="91"/>
      <c r="X18" s="122"/>
      <c r="Y18" s="131"/>
      <c r="Z18" s="131"/>
      <c r="AA18" s="131"/>
      <c r="AB18" s="157"/>
      <c r="AC18" s="122"/>
      <c r="AD18" s="122"/>
      <c r="AE18" s="122"/>
      <c r="AF18" s="326"/>
      <c r="AG18" s="326"/>
      <c r="AH18" s="122"/>
      <c r="AI18" s="122" t="s">
        <v>14</v>
      </c>
      <c r="AJ18" s="122"/>
      <c r="AK18" s="122"/>
      <c r="AL18" s="122"/>
      <c r="AM18" s="156"/>
      <c r="AN18" s="122"/>
      <c r="AO18" s="122"/>
      <c r="AP18" s="326"/>
      <c r="AQ18" s="122"/>
      <c r="AR18" s="602" t="s">
        <v>100</v>
      </c>
      <c r="AS18" s="376" t="s">
        <v>33</v>
      </c>
      <c r="AT18" s="138">
        <v>416</v>
      </c>
      <c r="AU18" s="138">
        <v>389</v>
      </c>
      <c r="AV18" s="138">
        <v>420</v>
      </c>
      <c r="AW18" s="138">
        <v>433</v>
      </c>
      <c r="AX18" s="138">
        <v>510</v>
      </c>
      <c r="AY18" s="138">
        <v>757</v>
      </c>
      <c r="AZ18" s="138">
        <v>612</v>
      </c>
      <c r="BA18" s="138">
        <v>453</v>
      </c>
      <c r="BB18" s="138">
        <v>412</v>
      </c>
      <c r="BC18" s="138">
        <v>341</v>
      </c>
      <c r="BD18" s="138">
        <v>265</v>
      </c>
      <c r="BE18" s="139">
        <v>174</v>
      </c>
      <c r="BF18" s="139">
        <v>134</v>
      </c>
      <c r="BG18" s="139">
        <v>126</v>
      </c>
      <c r="BH18" s="139">
        <v>124</v>
      </c>
      <c r="BI18" s="139">
        <v>125</v>
      </c>
      <c r="BJ18" s="325"/>
      <c r="BK18" s="139"/>
      <c r="BM18" s="602" t="s">
        <v>70</v>
      </c>
      <c r="BN18" s="137" t="s">
        <v>33</v>
      </c>
      <c r="BO18" s="138">
        <v>2026</v>
      </c>
      <c r="BP18" s="138">
        <v>2059</v>
      </c>
      <c r="BQ18" s="138">
        <v>2142</v>
      </c>
      <c r="BR18" s="138">
        <v>2203</v>
      </c>
      <c r="BS18" s="138">
        <v>2389</v>
      </c>
      <c r="BT18" s="138">
        <v>2712</v>
      </c>
      <c r="BU18" s="138">
        <v>1989</v>
      </c>
      <c r="BV18" s="138">
        <v>1607</v>
      </c>
      <c r="BW18" s="138">
        <v>1551</v>
      </c>
      <c r="BX18" s="138">
        <v>1483</v>
      </c>
      <c r="BY18" s="138">
        <v>1303</v>
      </c>
      <c r="BZ18" s="138">
        <v>1328</v>
      </c>
      <c r="CA18" s="138">
        <v>1155</v>
      </c>
      <c r="CB18" s="138">
        <v>1082</v>
      </c>
      <c r="CC18" s="138">
        <v>1047</v>
      </c>
      <c r="CD18" s="138">
        <v>1075</v>
      </c>
      <c r="FO18" s="82"/>
    </row>
    <row r="19" spans="2:172" ht="18" customHeight="1">
      <c r="C19" s="131"/>
      <c r="D19" s="379"/>
      <c r="E19" s="379"/>
      <c r="F19" s="379"/>
      <c r="G19" s="379"/>
      <c r="H19" s="379"/>
      <c r="I19" s="379"/>
      <c r="J19" s="379"/>
      <c r="K19" s="379"/>
      <c r="L19" s="379"/>
      <c r="M19" s="379"/>
      <c r="T19" s="91"/>
      <c r="X19" s="122"/>
      <c r="Y19" s="131"/>
      <c r="Z19" s="131"/>
      <c r="AA19" s="131"/>
      <c r="AB19" s="157"/>
      <c r="AC19" s="122"/>
      <c r="AD19" s="122"/>
      <c r="AE19" s="122"/>
      <c r="AF19" s="326"/>
      <c r="AG19" s="326"/>
      <c r="AH19" s="122"/>
      <c r="AI19" s="122"/>
      <c r="AJ19" s="122"/>
      <c r="AK19" s="122"/>
      <c r="AL19" s="122"/>
      <c r="AM19" s="156"/>
      <c r="AN19" s="122"/>
      <c r="AO19" s="122"/>
      <c r="AP19" s="326"/>
      <c r="AQ19" s="122"/>
      <c r="AR19" s="600"/>
      <c r="AS19" s="131" t="s">
        <v>9</v>
      </c>
      <c r="AT19" s="139">
        <v>401</v>
      </c>
      <c r="AU19" s="139">
        <v>353</v>
      </c>
      <c r="AV19" s="139">
        <v>364</v>
      </c>
      <c r="AW19" s="139">
        <v>342</v>
      </c>
      <c r="AX19" s="139">
        <v>425</v>
      </c>
      <c r="AY19" s="139">
        <v>562</v>
      </c>
      <c r="AZ19" s="139">
        <v>601</v>
      </c>
      <c r="BA19" s="139">
        <v>506</v>
      </c>
      <c r="BB19" s="139">
        <v>399</v>
      </c>
      <c r="BC19" s="139">
        <v>340</v>
      </c>
      <c r="BD19" s="139">
        <v>275</v>
      </c>
      <c r="BE19" s="139">
        <v>222</v>
      </c>
      <c r="BF19" s="139">
        <v>144</v>
      </c>
      <c r="BG19" s="139">
        <v>153</v>
      </c>
      <c r="BH19" s="139">
        <v>161</v>
      </c>
      <c r="BI19" s="139">
        <v>152</v>
      </c>
      <c r="BJ19" s="325"/>
      <c r="BK19" s="139"/>
      <c r="BM19" s="600"/>
      <c r="BN19" s="142" t="s">
        <v>9</v>
      </c>
      <c r="BO19" s="139">
        <v>1616</v>
      </c>
      <c r="BP19" s="139">
        <v>1511</v>
      </c>
      <c r="BQ19" s="139">
        <v>1545</v>
      </c>
      <c r="BR19" s="139">
        <v>1442</v>
      </c>
      <c r="BS19" s="139">
        <v>1544</v>
      </c>
      <c r="BT19" s="139">
        <v>1914</v>
      </c>
      <c r="BU19" s="139">
        <v>1507</v>
      </c>
      <c r="BV19" s="139">
        <v>1385</v>
      </c>
      <c r="BW19" s="139">
        <v>1228</v>
      </c>
      <c r="BX19" s="139">
        <v>1115</v>
      </c>
      <c r="BY19" s="139">
        <v>1048</v>
      </c>
      <c r="BZ19" s="139">
        <v>1028</v>
      </c>
      <c r="CA19" s="139">
        <v>968</v>
      </c>
      <c r="CB19" s="139">
        <v>879</v>
      </c>
      <c r="CC19" s="139">
        <v>864</v>
      </c>
      <c r="CD19" s="139">
        <v>896</v>
      </c>
      <c r="FP19" s="82"/>
    </row>
    <row r="20" spans="2:172">
      <c r="C20" s="131"/>
      <c r="D20" s="131"/>
      <c r="E20" s="131"/>
      <c r="F20" s="162"/>
      <c r="T20" s="91"/>
      <c r="X20" s="122"/>
      <c r="Y20" s="131"/>
      <c r="Z20" s="131"/>
      <c r="AA20" s="131"/>
      <c r="AB20" s="157"/>
      <c r="AC20" s="122"/>
      <c r="AD20" s="122"/>
      <c r="AE20" s="122"/>
      <c r="AF20" s="326"/>
      <c r="AG20" s="326"/>
      <c r="AH20" s="122"/>
      <c r="AI20" s="122"/>
      <c r="AJ20" s="122"/>
      <c r="AK20" s="122"/>
      <c r="AL20" s="122"/>
      <c r="AM20" s="156"/>
      <c r="AN20" s="122"/>
      <c r="AO20" s="122"/>
      <c r="AP20" s="326"/>
      <c r="AQ20" s="122"/>
      <c r="AR20" s="600"/>
      <c r="AS20" s="131" t="s">
        <v>34</v>
      </c>
      <c r="AT20" s="139">
        <v>388</v>
      </c>
      <c r="AU20" s="139">
        <v>334</v>
      </c>
      <c r="AV20" s="139">
        <v>332</v>
      </c>
      <c r="AW20" s="139">
        <v>274</v>
      </c>
      <c r="AX20" s="139">
        <v>372</v>
      </c>
      <c r="AY20" s="139">
        <v>462</v>
      </c>
      <c r="AZ20" s="139">
        <v>469</v>
      </c>
      <c r="BA20" s="139">
        <v>496</v>
      </c>
      <c r="BB20" s="139">
        <v>409</v>
      </c>
      <c r="BC20" s="139">
        <v>315</v>
      </c>
      <c r="BD20" s="139">
        <v>268</v>
      </c>
      <c r="BE20" s="139">
        <v>244</v>
      </c>
      <c r="BF20" s="139">
        <v>193</v>
      </c>
      <c r="BG20" s="139">
        <v>139</v>
      </c>
      <c r="BH20" s="139">
        <v>195</v>
      </c>
      <c r="BI20" s="139">
        <v>171</v>
      </c>
      <c r="BJ20" s="325"/>
      <c r="BK20" s="139"/>
      <c r="BM20" s="600"/>
      <c r="BN20" s="142" t="s">
        <v>34</v>
      </c>
      <c r="BO20" s="139">
        <v>1453</v>
      </c>
      <c r="BP20" s="139">
        <v>1136</v>
      </c>
      <c r="BQ20" s="139">
        <v>1194</v>
      </c>
      <c r="BR20" s="139">
        <v>988</v>
      </c>
      <c r="BS20" s="139">
        <v>1160</v>
      </c>
      <c r="BT20" s="139">
        <v>1379</v>
      </c>
      <c r="BU20" s="139">
        <v>1190</v>
      </c>
      <c r="BV20" s="139">
        <v>1192</v>
      </c>
      <c r="BW20" s="139">
        <v>1052</v>
      </c>
      <c r="BX20" s="139">
        <v>909</v>
      </c>
      <c r="BY20" s="139">
        <v>874</v>
      </c>
      <c r="BZ20" s="139">
        <v>828</v>
      </c>
      <c r="CA20" s="139">
        <v>807</v>
      </c>
      <c r="CB20" s="139">
        <v>787</v>
      </c>
      <c r="CC20" s="139">
        <v>768</v>
      </c>
      <c r="CD20" s="139">
        <v>728</v>
      </c>
      <c r="FP20" s="82"/>
    </row>
    <row r="21" spans="2:172">
      <c r="C21" s="131"/>
      <c r="D21" s="131"/>
      <c r="E21" s="131"/>
      <c r="F21" s="131"/>
      <c r="G21" s="131"/>
      <c r="H21" s="131"/>
      <c r="I21" s="131"/>
      <c r="J21" s="131"/>
      <c r="K21" s="131"/>
      <c r="L21" s="131"/>
      <c r="M21" s="131"/>
      <c r="T21" s="91"/>
      <c r="X21" s="122"/>
      <c r="Y21" s="131"/>
      <c r="Z21" s="131"/>
      <c r="AA21" s="131"/>
      <c r="AB21" s="163"/>
      <c r="AC21" s="122"/>
      <c r="AD21" s="122"/>
      <c r="AE21" s="122"/>
      <c r="AF21" s="326"/>
      <c r="AG21" s="326"/>
      <c r="AH21" s="122"/>
      <c r="AI21" s="122"/>
      <c r="AJ21" s="122"/>
      <c r="AK21" s="122"/>
      <c r="AL21" s="122"/>
      <c r="AM21" s="156"/>
      <c r="AN21" s="122"/>
      <c r="AO21" s="122"/>
      <c r="AP21" s="326"/>
      <c r="AQ21" s="122"/>
      <c r="AR21" s="600"/>
      <c r="AS21" s="131" t="s">
        <v>36</v>
      </c>
      <c r="AT21" s="139">
        <v>127</v>
      </c>
      <c r="AU21" s="139">
        <v>168</v>
      </c>
      <c r="AV21" s="139">
        <v>156</v>
      </c>
      <c r="AW21" s="139">
        <v>174</v>
      </c>
      <c r="AX21" s="139">
        <v>158</v>
      </c>
      <c r="AY21" s="139">
        <v>186</v>
      </c>
      <c r="AZ21" s="139">
        <v>232</v>
      </c>
      <c r="BA21" s="139">
        <v>269</v>
      </c>
      <c r="BB21" s="139">
        <v>310</v>
      </c>
      <c r="BC21" s="139">
        <v>316</v>
      </c>
      <c r="BD21" s="139">
        <v>252</v>
      </c>
      <c r="BE21" s="139">
        <v>288</v>
      </c>
      <c r="BF21" s="139">
        <v>243</v>
      </c>
      <c r="BG21" s="139">
        <v>233</v>
      </c>
      <c r="BH21" s="139">
        <v>200</v>
      </c>
      <c r="BI21" s="139">
        <v>188</v>
      </c>
      <c r="BJ21" s="325"/>
      <c r="BK21" s="139"/>
      <c r="BM21" s="600"/>
      <c r="BN21" s="142" t="s">
        <v>36</v>
      </c>
      <c r="BO21" s="139">
        <v>414</v>
      </c>
      <c r="BP21" s="139">
        <v>399</v>
      </c>
      <c r="BQ21" s="139">
        <v>425</v>
      </c>
      <c r="BR21" s="139">
        <v>437</v>
      </c>
      <c r="BS21" s="139">
        <v>389</v>
      </c>
      <c r="BT21" s="139">
        <v>467</v>
      </c>
      <c r="BU21" s="139">
        <v>504</v>
      </c>
      <c r="BV21" s="139">
        <v>554</v>
      </c>
      <c r="BW21" s="139">
        <v>613</v>
      </c>
      <c r="BX21" s="139">
        <v>617</v>
      </c>
      <c r="BY21" s="139">
        <v>522</v>
      </c>
      <c r="BZ21" s="139">
        <v>616</v>
      </c>
      <c r="CA21" s="139">
        <v>598</v>
      </c>
      <c r="CB21" s="139">
        <v>604</v>
      </c>
      <c r="CC21" s="139">
        <v>543</v>
      </c>
      <c r="CD21" s="139">
        <v>532</v>
      </c>
      <c r="FP21" s="82"/>
    </row>
    <row r="22" spans="2:172">
      <c r="B22" s="119" t="s">
        <v>14</v>
      </c>
      <c r="C22" s="131"/>
      <c r="D22" s="131"/>
      <c r="E22" s="131"/>
      <c r="F22" s="162"/>
      <c r="H22" s="119" t="s">
        <v>14</v>
      </c>
      <c r="T22" s="91"/>
      <c r="X22" s="122"/>
      <c r="Y22" s="131"/>
      <c r="Z22" s="131"/>
      <c r="AA22" s="131"/>
      <c r="AB22" s="163"/>
      <c r="AC22" s="122"/>
      <c r="AD22" s="122"/>
      <c r="AE22" s="122"/>
      <c r="AF22" s="326"/>
      <c r="AG22" s="326"/>
      <c r="AH22" s="122"/>
      <c r="AI22" s="122"/>
      <c r="AJ22" s="122"/>
      <c r="AK22" s="122"/>
      <c r="AL22" s="122"/>
      <c r="AM22" s="156"/>
      <c r="AN22" s="122"/>
      <c r="AO22" s="122"/>
      <c r="AP22" s="326"/>
      <c r="AQ22" s="122"/>
      <c r="AR22" s="600"/>
      <c r="AS22" s="131" t="s">
        <v>144</v>
      </c>
      <c r="AT22" s="135">
        <v>0</v>
      </c>
      <c r="AU22" s="135">
        <v>0</v>
      </c>
      <c r="AV22" s="135">
        <v>0</v>
      </c>
      <c r="AW22" s="135">
        <v>0</v>
      </c>
      <c r="AX22" s="135">
        <v>0</v>
      </c>
      <c r="AY22" s="135">
        <v>0</v>
      </c>
      <c r="AZ22" s="135">
        <v>0</v>
      </c>
      <c r="BA22" s="135">
        <v>0</v>
      </c>
      <c r="BB22" s="135">
        <v>0</v>
      </c>
      <c r="BC22" s="139">
        <v>0</v>
      </c>
      <c r="BD22" s="139">
        <v>0</v>
      </c>
      <c r="BE22" s="139">
        <v>7</v>
      </c>
      <c r="BF22" s="139">
        <v>4</v>
      </c>
      <c r="BG22" s="139">
        <v>7</v>
      </c>
      <c r="BH22" s="139">
        <v>11</v>
      </c>
      <c r="BI22" s="139">
        <v>5</v>
      </c>
      <c r="BM22" s="600"/>
      <c r="BN22" s="131" t="s">
        <v>144</v>
      </c>
      <c r="BO22" s="135">
        <v>0</v>
      </c>
      <c r="BP22" s="135">
        <v>0</v>
      </c>
      <c r="BQ22" s="135">
        <v>0</v>
      </c>
      <c r="BR22" s="135">
        <v>0</v>
      </c>
      <c r="BS22" s="135">
        <v>0</v>
      </c>
      <c r="BT22" s="135">
        <v>0</v>
      </c>
      <c r="BU22" s="135">
        <v>0</v>
      </c>
      <c r="BV22" s="135">
        <v>0</v>
      </c>
      <c r="BW22" s="135">
        <v>0</v>
      </c>
      <c r="BX22" s="139">
        <v>0</v>
      </c>
      <c r="BY22" s="139">
        <v>0</v>
      </c>
      <c r="BZ22" s="139">
        <v>32</v>
      </c>
      <c r="CA22" s="139">
        <v>17</v>
      </c>
      <c r="CB22" s="139">
        <v>21</v>
      </c>
      <c r="CC22" s="139">
        <v>30</v>
      </c>
      <c r="CD22" s="139">
        <v>21</v>
      </c>
    </row>
    <row r="23" spans="2:172">
      <c r="C23" s="131"/>
      <c r="D23" s="131"/>
      <c r="E23" s="131"/>
      <c r="F23" s="162"/>
      <c r="J23" s="119" t="s">
        <v>14</v>
      </c>
      <c r="T23" s="91"/>
      <c r="X23" s="122"/>
      <c r="Y23" s="131"/>
      <c r="Z23" s="131" t="s">
        <v>14</v>
      </c>
      <c r="AA23" s="131"/>
      <c r="AB23" s="163"/>
      <c r="AC23" s="122"/>
      <c r="AD23" s="122"/>
      <c r="AE23" s="122"/>
      <c r="AF23" s="326"/>
      <c r="AG23" s="326"/>
      <c r="AH23" s="122"/>
      <c r="AI23" s="122"/>
      <c r="AJ23" s="122"/>
      <c r="AK23" s="122"/>
      <c r="AL23" s="122"/>
      <c r="AM23" s="156"/>
      <c r="AN23" s="122"/>
      <c r="AO23" s="122"/>
      <c r="AP23" s="326"/>
      <c r="AQ23" s="122"/>
      <c r="AR23" s="600"/>
      <c r="AS23" s="131" t="s">
        <v>37</v>
      </c>
      <c r="AT23" s="139">
        <v>5</v>
      </c>
      <c r="AU23" s="139">
        <v>9</v>
      </c>
      <c r="AV23" s="139">
        <v>4</v>
      </c>
      <c r="AW23" s="139">
        <v>13</v>
      </c>
      <c r="AX23" s="139">
        <v>16</v>
      </c>
      <c r="AY23" s="139">
        <v>18</v>
      </c>
      <c r="AZ23" s="139">
        <v>25</v>
      </c>
      <c r="BA23" s="139">
        <v>36</v>
      </c>
      <c r="BB23" s="139">
        <v>39</v>
      </c>
      <c r="BC23" s="139">
        <v>39</v>
      </c>
      <c r="BD23" s="139">
        <v>39</v>
      </c>
      <c r="BE23" s="139">
        <v>23</v>
      </c>
      <c r="BF23" s="139">
        <v>37</v>
      </c>
      <c r="BG23" s="139">
        <v>25</v>
      </c>
      <c r="BH23" s="139">
        <v>21</v>
      </c>
      <c r="BI23" s="139">
        <v>18</v>
      </c>
      <c r="BK23" s="119" t="s">
        <v>14</v>
      </c>
      <c r="BM23" s="600"/>
      <c r="BN23" s="142" t="s">
        <v>37</v>
      </c>
      <c r="BO23" s="139">
        <v>20</v>
      </c>
      <c r="BP23" s="139">
        <v>26</v>
      </c>
      <c r="BQ23" s="139">
        <v>13</v>
      </c>
      <c r="BR23" s="139">
        <v>36</v>
      </c>
      <c r="BS23" s="139">
        <v>56</v>
      </c>
      <c r="BT23" s="139">
        <v>56</v>
      </c>
      <c r="BU23" s="139">
        <v>66</v>
      </c>
      <c r="BV23" s="139">
        <v>77</v>
      </c>
      <c r="BW23" s="139">
        <v>98</v>
      </c>
      <c r="BX23" s="139">
        <v>97</v>
      </c>
      <c r="BY23" s="139">
        <v>84</v>
      </c>
      <c r="BZ23" s="139">
        <v>57</v>
      </c>
      <c r="CA23" s="139">
        <v>87</v>
      </c>
      <c r="CB23" s="139">
        <v>69</v>
      </c>
      <c r="CC23" s="139">
        <v>65</v>
      </c>
      <c r="CD23" s="139">
        <v>56</v>
      </c>
    </row>
    <row r="24" spans="2:172" ht="18" customHeight="1">
      <c r="C24" s="131"/>
      <c r="D24" s="131"/>
      <c r="E24" s="131"/>
      <c r="T24" s="91"/>
      <c r="X24" s="122"/>
      <c r="Y24" s="131"/>
      <c r="Z24" s="131"/>
      <c r="AA24" s="131"/>
      <c r="AB24" s="122"/>
      <c r="AC24" s="122"/>
      <c r="AD24" s="122"/>
      <c r="AE24" s="122"/>
      <c r="AF24" s="326"/>
      <c r="AG24" s="326"/>
      <c r="AH24" s="122"/>
      <c r="AI24" s="122"/>
      <c r="AJ24" s="122"/>
      <c r="AK24" s="122"/>
      <c r="AL24" s="122"/>
      <c r="AM24" s="156"/>
      <c r="AN24" s="122"/>
      <c r="AO24" s="122"/>
      <c r="AP24" s="326"/>
      <c r="AQ24" s="122"/>
      <c r="AR24" s="601"/>
      <c r="AS24" s="147" t="s">
        <v>38</v>
      </c>
      <c r="AT24" s="145">
        <v>2</v>
      </c>
      <c r="AU24" s="145">
        <v>9</v>
      </c>
      <c r="AV24" s="146">
        <v>3</v>
      </c>
      <c r="AW24" s="145">
        <v>5</v>
      </c>
      <c r="AX24" s="145">
        <v>3</v>
      </c>
      <c r="AY24" s="146">
        <v>18</v>
      </c>
      <c r="AZ24" s="146">
        <v>54</v>
      </c>
      <c r="BA24" s="146">
        <v>48</v>
      </c>
      <c r="BB24" s="146">
        <v>45</v>
      </c>
      <c r="BC24" s="146">
        <v>72</v>
      </c>
      <c r="BD24" s="146">
        <v>42</v>
      </c>
      <c r="BE24" s="146">
        <v>35</v>
      </c>
      <c r="BF24" s="146">
        <v>33</v>
      </c>
      <c r="BG24" s="146">
        <v>47</v>
      </c>
      <c r="BH24" s="146">
        <v>42</v>
      </c>
      <c r="BI24" s="146">
        <v>25</v>
      </c>
      <c r="BM24" s="601"/>
      <c r="BN24" s="144" t="s">
        <v>38</v>
      </c>
      <c r="BO24" s="145">
        <v>9</v>
      </c>
      <c r="BP24" s="145">
        <v>23</v>
      </c>
      <c r="BQ24" s="146">
        <v>12</v>
      </c>
      <c r="BR24" s="145">
        <v>18</v>
      </c>
      <c r="BS24" s="145">
        <v>11</v>
      </c>
      <c r="BT24" s="146">
        <v>46</v>
      </c>
      <c r="BU24" s="146">
        <v>123</v>
      </c>
      <c r="BV24" s="146">
        <v>138</v>
      </c>
      <c r="BW24" s="146">
        <v>104</v>
      </c>
      <c r="BX24" s="146">
        <v>137</v>
      </c>
      <c r="BY24" s="146">
        <v>81</v>
      </c>
      <c r="BZ24" s="146">
        <v>88</v>
      </c>
      <c r="CA24" s="146">
        <v>98</v>
      </c>
      <c r="CB24" s="146">
        <v>123</v>
      </c>
      <c r="CC24" s="146">
        <v>124</v>
      </c>
      <c r="CD24" s="146">
        <v>88</v>
      </c>
      <c r="CE24" s="119" t="s">
        <v>14</v>
      </c>
    </row>
    <row r="25" spans="2:172">
      <c r="C25" s="122"/>
      <c r="D25" s="122"/>
      <c r="E25" s="122"/>
      <c r="T25" s="91"/>
      <c r="U25" s="125"/>
      <c r="V25" s="125"/>
      <c r="X25" s="122"/>
      <c r="Y25" s="122"/>
      <c r="Z25" s="122"/>
      <c r="AA25" s="122"/>
      <c r="AB25" s="122"/>
      <c r="AC25" s="122"/>
      <c r="AD25" s="122"/>
      <c r="AE25" s="122"/>
      <c r="AF25" s="326"/>
      <c r="AG25" s="326"/>
      <c r="AH25" s="122"/>
      <c r="AI25" s="122"/>
      <c r="AJ25" s="122"/>
      <c r="AK25" s="122"/>
      <c r="AL25" s="122"/>
      <c r="AM25" s="156"/>
      <c r="AN25" s="122"/>
      <c r="AO25" s="122"/>
      <c r="AP25" s="326"/>
      <c r="AQ25" s="122"/>
      <c r="AR25" s="218"/>
      <c r="AS25" s="119" t="s">
        <v>14</v>
      </c>
      <c r="AT25" s="122"/>
      <c r="AU25" s="122"/>
      <c r="AV25" s="122"/>
      <c r="BB25" s="319"/>
      <c r="BD25" s="307"/>
      <c r="BN25" s="122"/>
      <c r="BO25" s="122"/>
      <c r="BP25" s="122"/>
      <c r="BQ25" s="122"/>
      <c r="BR25" s="122"/>
      <c r="BS25" s="122"/>
      <c r="BT25" s="122"/>
      <c r="BU25" s="122"/>
      <c r="BV25" s="326"/>
      <c r="BW25" s="326"/>
      <c r="BX25" s="326"/>
      <c r="BY25" s="326"/>
      <c r="BZ25" s="326"/>
      <c r="CA25" s="326"/>
      <c r="CB25" s="326"/>
      <c r="CC25" s="306"/>
      <c r="CD25" s="306"/>
    </row>
    <row r="26" spans="2:172">
      <c r="B26" s="123" t="s">
        <v>21</v>
      </c>
      <c r="C26" s="124" t="s">
        <v>122</v>
      </c>
      <c r="D26" s="124" t="s">
        <v>121</v>
      </c>
      <c r="E26" s="124" t="s">
        <v>120</v>
      </c>
      <c r="F26" s="123" t="s">
        <v>49</v>
      </c>
      <c r="G26" s="123" t="s">
        <v>48</v>
      </c>
      <c r="H26" s="123" t="s">
        <v>47</v>
      </c>
      <c r="I26" s="123" t="s">
        <v>46</v>
      </c>
      <c r="J26" s="123" t="s">
        <v>45</v>
      </c>
      <c r="K26" s="123" t="s">
        <v>44</v>
      </c>
      <c r="L26" s="123" t="s">
        <v>43</v>
      </c>
      <c r="M26" s="123" t="s">
        <v>95</v>
      </c>
      <c r="N26" s="123" t="s">
        <v>69</v>
      </c>
      <c r="O26" s="123" t="s">
        <v>77</v>
      </c>
      <c r="P26" s="123" t="s">
        <v>143</v>
      </c>
      <c r="Q26" s="123" t="str">
        <f>Q3</f>
        <v>2018-19</v>
      </c>
      <c r="R26" s="125" t="s">
        <v>183</v>
      </c>
      <c r="S26" s="125"/>
      <c r="T26" s="85" t="s">
        <v>111</v>
      </c>
      <c r="U26" s="133"/>
      <c r="V26" s="133"/>
      <c r="X26" s="127" t="s">
        <v>21</v>
      </c>
      <c r="Y26" s="127" t="s">
        <v>122</v>
      </c>
      <c r="Z26" s="127" t="s">
        <v>121</v>
      </c>
      <c r="AA26" s="127" t="s">
        <v>120</v>
      </c>
      <c r="AB26" s="127" t="s">
        <v>49</v>
      </c>
      <c r="AC26" s="127" t="s">
        <v>48</v>
      </c>
      <c r="AD26" s="127" t="s">
        <v>47</v>
      </c>
      <c r="AE26" s="127" t="s">
        <v>46</v>
      </c>
      <c r="AF26" s="127" t="s">
        <v>45</v>
      </c>
      <c r="AG26" s="127" t="s">
        <v>44</v>
      </c>
      <c r="AH26" s="410" t="s">
        <v>43</v>
      </c>
      <c r="AI26" s="127" t="s">
        <v>95</v>
      </c>
      <c r="AJ26" s="127" t="s">
        <v>69</v>
      </c>
      <c r="AK26" s="127" t="s">
        <v>77</v>
      </c>
      <c r="AL26" s="127" t="str">
        <f>AL3</f>
        <v>2017-18</v>
      </c>
      <c r="AM26" s="127" t="str">
        <f>AM3</f>
        <v>2018-19</v>
      </c>
      <c r="AN26" s="127" t="str">
        <f>AN3</f>
        <v>2019-20</v>
      </c>
      <c r="AO26" s="124"/>
      <c r="AP26" s="326"/>
      <c r="AQ26" s="122"/>
      <c r="AR26" s="218"/>
      <c r="AS26" s="124" t="s">
        <v>21</v>
      </c>
      <c r="AT26" s="124" t="s">
        <v>122</v>
      </c>
      <c r="AU26" s="124" t="s">
        <v>121</v>
      </c>
      <c r="AV26" s="124" t="s">
        <v>120</v>
      </c>
      <c r="AW26" s="124" t="s">
        <v>49</v>
      </c>
      <c r="AX26" s="124" t="s">
        <v>48</v>
      </c>
      <c r="AY26" s="124" t="s">
        <v>47</v>
      </c>
      <c r="AZ26" s="124" t="s">
        <v>46</v>
      </c>
      <c r="BA26" s="124" t="s">
        <v>45</v>
      </c>
      <c r="BB26" s="124" t="s">
        <v>44</v>
      </c>
      <c r="BC26" s="124" t="s">
        <v>43</v>
      </c>
      <c r="BD26" s="124" t="s">
        <v>95</v>
      </c>
      <c r="BE26" s="127" t="s">
        <v>69</v>
      </c>
      <c r="BF26" s="127" t="s">
        <v>77</v>
      </c>
      <c r="BG26" s="127" t="str">
        <f>BG3</f>
        <v>2017-18</v>
      </c>
      <c r="BH26" s="127" t="str">
        <f>BH3</f>
        <v>2018-19</v>
      </c>
      <c r="BI26" s="127" t="str">
        <f>BI3</f>
        <v>2019-20</v>
      </c>
      <c r="BN26" s="124" t="s">
        <v>21</v>
      </c>
      <c r="BO26" s="124" t="s">
        <v>122</v>
      </c>
      <c r="BP26" s="124" t="s">
        <v>121</v>
      </c>
      <c r="BQ26" s="124" t="s">
        <v>120</v>
      </c>
      <c r="BR26" s="124" t="s">
        <v>49</v>
      </c>
      <c r="BS26" s="124" t="s">
        <v>48</v>
      </c>
      <c r="BT26" s="124" t="s">
        <v>47</v>
      </c>
      <c r="BU26" s="124" t="s">
        <v>46</v>
      </c>
      <c r="BV26" s="124" t="s">
        <v>45</v>
      </c>
      <c r="BW26" s="124" t="s">
        <v>44</v>
      </c>
      <c r="BX26" s="124" t="s">
        <v>43</v>
      </c>
      <c r="BY26" s="124" t="s">
        <v>95</v>
      </c>
      <c r="BZ26" s="124" t="s">
        <v>69</v>
      </c>
      <c r="CA26" s="124" t="s">
        <v>77</v>
      </c>
      <c r="CB26" s="124" t="str">
        <f>CB3</f>
        <v>2017-18</v>
      </c>
      <c r="CC26" s="124" t="str">
        <f t="shared" ref="CC26:CD26" si="22">CC3</f>
        <v>2018-19</v>
      </c>
      <c r="CD26" s="124" t="str">
        <f t="shared" si="22"/>
        <v>2019-20</v>
      </c>
    </row>
    <row r="27" spans="2:172">
      <c r="B27" s="131" t="s">
        <v>33</v>
      </c>
      <c r="C27" s="132">
        <f t="shared" ref="C27:N29" si="23">Y27+AT27*$V$6+AT34*$V$8+AT41*$V$10</f>
        <v>2019.6</v>
      </c>
      <c r="D27" s="132">
        <f t="shared" si="23"/>
        <v>2304.4</v>
      </c>
      <c r="E27" s="132">
        <f t="shared" si="23"/>
        <v>2286.2000000000003</v>
      </c>
      <c r="F27" s="132">
        <f t="shared" si="23"/>
        <v>2297.4</v>
      </c>
      <c r="G27" s="132">
        <f t="shared" si="23"/>
        <v>2707</v>
      </c>
      <c r="H27" s="132">
        <f t="shared" si="23"/>
        <v>3235.2000000000003</v>
      </c>
      <c r="I27" s="132">
        <f t="shared" si="23"/>
        <v>2175</v>
      </c>
      <c r="J27" s="132">
        <f t="shared" si="23"/>
        <v>2178</v>
      </c>
      <c r="K27" s="132">
        <f t="shared" si="23"/>
        <v>1941.8000000000002</v>
      </c>
      <c r="L27" s="132">
        <f t="shared" si="23"/>
        <v>1799.4</v>
      </c>
      <c r="M27" s="132">
        <f t="shared" si="23"/>
        <v>1730.4</v>
      </c>
      <c r="N27" s="132">
        <f t="shared" si="23"/>
        <v>1813</v>
      </c>
      <c r="O27" s="132">
        <f t="shared" ref="O27:R27" si="24">AK27+BF27*$V$6+BF34*$V$8+BF41*$V$10</f>
        <v>1730.8</v>
      </c>
      <c r="P27" s="132">
        <f t="shared" si="24"/>
        <v>1596.8</v>
      </c>
      <c r="Q27" s="132">
        <f t="shared" si="24"/>
        <v>1843.3999999999999</v>
      </c>
      <c r="R27" s="132">
        <f t="shared" si="24"/>
        <v>1839</v>
      </c>
      <c r="S27" s="133"/>
      <c r="T27" s="344">
        <v>416.15780340314603</v>
      </c>
      <c r="U27" s="133"/>
      <c r="V27" s="133"/>
      <c r="X27" s="131" t="s">
        <v>33</v>
      </c>
      <c r="Y27" s="135">
        <v>1080</v>
      </c>
      <c r="Z27" s="135">
        <v>1233</v>
      </c>
      <c r="AA27" s="135">
        <v>1220</v>
      </c>
      <c r="AB27" s="135">
        <v>1226</v>
      </c>
      <c r="AC27" s="135">
        <v>1448</v>
      </c>
      <c r="AD27" s="135">
        <v>1707</v>
      </c>
      <c r="AE27" s="135">
        <v>1141</v>
      </c>
      <c r="AF27" s="135">
        <v>1164</v>
      </c>
      <c r="AG27" s="135">
        <v>1060</v>
      </c>
      <c r="AH27" s="411">
        <v>987</v>
      </c>
      <c r="AI27" s="135">
        <v>979</v>
      </c>
      <c r="AJ27" s="135">
        <v>1054</v>
      </c>
      <c r="AK27" s="135">
        <v>981</v>
      </c>
      <c r="AL27" s="135">
        <v>919</v>
      </c>
      <c r="AM27" s="135">
        <v>1062</v>
      </c>
      <c r="AN27" s="135">
        <v>1094</v>
      </c>
      <c r="AO27" s="136"/>
      <c r="AP27" s="326"/>
      <c r="AQ27" s="122"/>
      <c r="AR27" s="602" t="s">
        <v>98</v>
      </c>
      <c r="AS27" s="376" t="s">
        <v>33</v>
      </c>
      <c r="AT27" s="138">
        <v>380</v>
      </c>
      <c r="AU27" s="138">
        <v>440</v>
      </c>
      <c r="AV27" s="138">
        <v>426</v>
      </c>
      <c r="AW27" s="138">
        <v>420</v>
      </c>
      <c r="AX27" s="138">
        <v>491</v>
      </c>
      <c r="AY27" s="138">
        <v>491</v>
      </c>
      <c r="AZ27" s="138">
        <v>336</v>
      </c>
      <c r="BA27" s="138">
        <v>351</v>
      </c>
      <c r="BB27" s="138">
        <v>343</v>
      </c>
      <c r="BC27" s="138">
        <v>358</v>
      </c>
      <c r="BD27" s="138">
        <v>368</v>
      </c>
      <c r="BE27" s="138">
        <v>408</v>
      </c>
      <c r="BF27" s="138">
        <v>377</v>
      </c>
      <c r="BG27" s="138">
        <v>379</v>
      </c>
      <c r="BH27" s="138">
        <v>361</v>
      </c>
      <c r="BI27" s="138">
        <v>437</v>
      </c>
      <c r="BM27" s="603" t="s">
        <v>51</v>
      </c>
      <c r="BN27" s="137" t="s">
        <v>33</v>
      </c>
      <c r="BO27" s="138">
        <v>325</v>
      </c>
      <c r="BP27" s="138">
        <v>380</v>
      </c>
      <c r="BQ27" s="138">
        <v>382</v>
      </c>
      <c r="BR27" s="138">
        <v>373</v>
      </c>
      <c r="BS27" s="138">
        <v>467</v>
      </c>
      <c r="BT27" s="138">
        <v>571</v>
      </c>
      <c r="BU27" s="138">
        <v>438</v>
      </c>
      <c r="BV27" s="138">
        <v>371</v>
      </c>
      <c r="BW27" s="138">
        <v>277</v>
      </c>
      <c r="BX27" s="138">
        <v>228</v>
      </c>
      <c r="BY27" s="138">
        <v>200</v>
      </c>
      <c r="BZ27" s="138">
        <v>164</v>
      </c>
      <c r="CA27" s="138">
        <v>156</v>
      </c>
      <c r="CB27" s="138">
        <v>131</v>
      </c>
      <c r="CC27" s="138">
        <v>231</v>
      </c>
      <c r="CD27" s="138">
        <v>191</v>
      </c>
    </row>
    <row r="28" spans="2:172" ht="18" customHeight="1">
      <c r="B28" s="131" t="s">
        <v>9</v>
      </c>
      <c r="C28" s="133">
        <f t="shared" si="23"/>
        <v>1468.3999999999999</v>
      </c>
      <c r="D28" s="133">
        <f t="shared" si="23"/>
        <v>1643.2</v>
      </c>
      <c r="E28" s="133">
        <f t="shared" si="23"/>
        <v>1574.8</v>
      </c>
      <c r="F28" s="133">
        <f t="shared" si="23"/>
        <v>1675</v>
      </c>
      <c r="G28" s="133">
        <f t="shared" si="23"/>
        <v>1706.4</v>
      </c>
      <c r="H28" s="133">
        <f t="shared" si="23"/>
        <v>2041.8</v>
      </c>
      <c r="I28" s="133">
        <f t="shared" si="23"/>
        <v>1742.8000000000002</v>
      </c>
      <c r="J28" s="133">
        <f t="shared" si="23"/>
        <v>1575.6</v>
      </c>
      <c r="K28" s="133">
        <f t="shared" si="23"/>
        <v>1365.8</v>
      </c>
      <c r="L28" s="133">
        <f t="shared" si="23"/>
        <v>1403.8</v>
      </c>
      <c r="M28" s="133">
        <f t="shared" si="23"/>
        <v>1179.2</v>
      </c>
      <c r="N28" s="133">
        <f t="shared" si="23"/>
        <v>1247.2</v>
      </c>
      <c r="O28" s="133">
        <f t="shared" ref="O28:R28" si="25">AK28+BF28*$V$6+BF35*$V$8+BF42*$V$10</f>
        <v>1222</v>
      </c>
      <c r="P28" s="133">
        <f t="shared" si="25"/>
        <v>1111.4000000000001</v>
      </c>
      <c r="Q28" s="133">
        <f t="shared" si="25"/>
        <v>1197.8</v>
      </c>
      <c r="R28" s="133">
        <f t="shared" si="25"/>
        <v>1282</v>
      </c>
      <c r="S28" s="133"/>
      <c r="T28" s="344">
        <v>196.72504105420464</v>
      </c>
      <c r="U28" s="133"/>
      <c r="V28" s="133"/>
      <c r="X28" s="131" t="s">
        <v>9</v>
      </c>
      <c r="Y28" s="135">
        <v>770</v>
      </c>
      <c r="Z28" s="135">
        <v>869</v>
      </c>
      <c r="AA28" s="135">
        <v>826</v>
      </c>
      <c r="AB28" s="135">
        <v>879</v>
      </c>
      <c r="AC28" s="135">
        <v>894</v>
      </c>
      <c r="AD28" s="135">
        <v>1056</v>
      </c>
      <c r="AE28" s="135">
        <v>897</v>
      </c>
      <c r="AF28" s="135">
        <v>817</v>
      </c>
      <c r="AG28" s="135">
        <v>716</v>
      </c>
      <c r="AH28" s="411">
        <v>752</v>
      </c>
      <c r="AI28" s="135">
        <v>645</v>
      </c>
      <c r="AJ28" s="135">
        <v>683</v>
      </c>
      <c r="AK28" s="135">
        <v>669</v>
      </c>
      <c r="AL28" s="135">
        <v>622</v>
      </c>
      <c r="AM28" s="135">
        <v>658</v>
      </c>
      <c r="AN28" s="135">
        <v>730</v>
      </c>
      <c r="AO28" s="136"/>
      <c r="AP28" s="326"/>
      <c r="AQ28" s="122"/>
      <c r="AR28" s="600"/>
      <c r="AS28" s="131" t="s">
        <v>9</v>
      </c>
      <c r="AT28" s="139">
        <v>252</v>
      </c>
      <c r="AU28" s="139">
        <v>284</v>
      </c>
      <c r="AV28" s="139">
        <v>267</v>
      </c>
      <c r="AW28" s="139">
        <v>245</v>
      </c>
      <c r="AX28" s="139">
        <v>274</v>
      </c>
      <c r="AY28" s="139">
        <v>275</v>
      </c>
      <c r="AZ28" s="139">
        <v>233</v>
      </c>
      <c r="BA28" s="139">
        <v>201</v>
      </c>
      <c r="BB28" s="139">
        <v>206</v>
      </c>
      <c r="BC28" s="139">
        <v>224</v>
      </c>
      <c r="BD28" s="139">
        <v>218</v>
      </c>
      <c r="BE28" s="139">
        <v>269</v>
      </c>
      <c r="BF28" s="139">
        <v>245</v>
      </c>
      <c r="BG28" s="139">
        <v>253</v>
      </c>
      <c r="BH28" s="139">
        <v>216</v>
      </c>
      <c r="BI28" s="139">
        <v>269</v>
      </c>
      <c r="BM28" s="604"/>
      <c r="BN28" s="142" t="s">
        <v>9</v>
      </c>
      <c r="BO28" s="139">
        <v>293</v>
      </c>
      <c r="BP28" s="139">
        <v>291</v>
      </c>
      <c r="BQ28" s="139">
        <v>286</v>
      </c>
      <c r="BR28" s="139">
        <v>332</v>
      </c>
      <c r="BS28" s="139">
        <v>330</v>
      </c>
      <c r="BT28" s="139">
        <v>420</v>
      </c>
      <c r="BU28" s="139">
        <v>386</v>
      </c>
      <c r="BV28" s="139">
        <v>328</v>
      </c>
      <c r="BW28" s="139">
        <v>245</v>
      </c>
      <c r="BX28" s="139">
        <v>211</v>
      </c>
      <c r="BY28" s="139">
        <v>139</v>
      </c>
      <c r="BZ28" s="139">
        <v>165</v>
      </c>
      <c r="CA28" s="139">
        <v>133</v>
      </c>
      <c r="CB28" s="139">
        <v>103</v>
      </c>
      <c r="CC28" s="139">
        <v>158</v>
      </c>
      <c r="CD28" s="139">
        <v>189</v>
      </c>
    </row>
    <row r="29" spans="2:172">
      <c r="B29" s="131" t="s">
        <v>34</v>
      </c>
      <c r="C29" s="133">
        <f t="shared" si="23"/>
        <v>1645.6000000000001</v>
      </c>
      <c r="D29" s="133">
        <f t="shared" si="23"/>
        <v>1237.4000000000001</v>
      </c>
      <c r="E29" s="133">
        <f t="shared" si="23"/>
        <v>1184.8</v>
      </c>
      <c r="F29" s="133">
        <f t="shared" si="23"/>
        <v>1278.3999999999999</v>
      </c>
      <c r="G29" s="133">
        <f t="shared" si="23"/>
        <v>1316.1999999999998</v>
      </c>
      <c r="H29" s="133">
        <f t="shared" si="23"/>
        <v>1495.1999999999998</v>
      </c>
      <c r="I29" s="133">
        <f t="shared" si="23"/>
        <v>1452.8</v>
      </c>
      <c r="J29" s="133">
        <f t="shared" si="23"/>
        <v>1285</v>
      </c>
      <c r="K29" s="133">
        <f t="shared" si="23"/>
        <v>1162.2</v>
      </c>
      <c r="L29" s="133">
        <f t="shared" si="23"/>
        <v>1175.4000000000001</v>
      </c>
      <c r="M29" s="133">
        <f t="shared" si="23"/>
        <v>964.2</v>
      </c>
      <c r="N29" s="133">
        <f t="shared" si="23"/>
        <v>1071</v>
      </c>
      <c r="O29" s="133">
        <f t="shared" ref="O29:R29" si="26">AK29+BF29*$V$6+BF36*$V$8+BF43*$V$10</f>
        <v>1024</v>
      </c>
      <c r="P29" s="133">
        <f t="shared" si="26"/>
        <v>936.59999999999991</v>
      </c>
      <c r="Q29" s="133">
        <f t="shared" si="26"/>
        <v>1037.2</v>
      </c>
      <c r="R29" s="133">
        <f t="shared" si="26"/>
        <v>1000.2</v>
      </c>
      <c r="S29" s="133"/>
      <c r="T29" s="344">
        <v>160.7720484274414</v>
      </c>
      <c r="U29" s="133"/>
      <c r="V29" s="133"/>
      <c r="X29" s="131" t="s">
        <v>34</v>
      </c>
      <c r="Y29" s="135">
        <v>882</v>
      </c>
      <c r="Z29" s="135">
        <v>646</v>
      </c>
      <c r="AA29" s="135">
        <v>620</v>
      </c>
      <c r="AB29" s="135">
        <v>669</v>
      </c>
      <c r="AC29" s="135">
        <v>688</v>
      </c>
      <c r="AD29" s="135">
        <v>769</v>
      </c>
      <c r="AE29" s="135">
        <v>744</v>
      </c>
      <c r="AF29" s="135">
        <v>659</v>
      </c>
      <c r="AG29" s="135">
        <v>605</v>
      </c>
      <c r="AH29" s="411">
        <v>627</v>
      </c>
      <c r="AI29" s="135">
        <v>520</v>
      </c>
      <c r="AJ29" s="135">
        <v>578</v>
      </c>
      <c r="AK29" s="135">
        <v>550</v>
      </c>
      <c r="AL29" s="135">
        <v>511</v>
      </c>
      <c r="AM29" s="135">
        <v>559</v>
      </c>
      <c r="AN29" s="135">
        <v>566</v>
      </c>
      <c r="AO29" s="136"/>
      <c r="AP29" s="326"/>
      <c r="AQ29" s="122"/>
      <c r="AR29" s="600"/>
      <c r="AS29" s="131" t="s">
        <v>34</v>
      </c>
      <c r="AT29" s="139">
        <v>323</v>
      </c>
      <c r="AU29" s="139">
        <v>198</v>
      </c>
      <c r="AV29" s="139">
        <v>190</v>
      </c>
      <c r="AW29" s="139">
        <v>196</v>
      </c>
      <c r="AX29" s="139">
        <v>187</v>
      </c>
      <c r="AY29" s="139">
        <v>192</v>
      </c>
      <c r="AZ29" s="139">
        <v>192</v>
      </c>
      <c r="BA29" s="139">
        <v>177</v>
      </c>
      <c r="BB29" s="139">
        <v>168</v>
      </c>
      <c r="BC29" s="139">
        <v>182</v>
      </c>
      <c r="BD29" s="139">
        <v>162</v>
      </c>
      <c r="BE29" s="139">
        <v>179</v>
      </c>
      <c r="BF29" s="139">
        <v>202</v>
      </c>
      <c r="BG29" s="139">
        <v>191</v>
      </c>
      <c r="BH29" s="139">
        <v>191</v>
      </c>
      <c r="BI29" s="139">
        <v>199</v>
      </c>
      <c r="BM29" s="604"/>
      <c r="BN29" s="142" t="s">
        <v>34</v>
      </c>
      <c r="BO29" s="139">
        <v>284</v>
      </c>
      <c r="BP29" s="139">
        <v>261</v>
      </c>
      <c r="BQ29" s="139">
        <v>226</v>
      </c>
      <c r="BR29" s="139">
        <v>274</v>
      </c>
      <c r="BS29" s="139">
        <v>277</v>
      </c>
      <c r="BT29" s="139">
        <v>334</v>
      </c>
      <c r="BU29" s="139">
        <v>342</v>
      </c>
      <c r="BV29" s="139">
        <v>315</v>
      </c>
      <c r="BW29" s="139">
        <v>240</v>
      </c>
      <c r="BX29" s="139">
        <v>192</v>
      </c>
      <c r="BY29" s="139">
        <v>148</v>
      </c>
      <c r="BZ29" s="139">
        <v>155</v>
      </c>
      <c r="CA29" s="139">
        <v>135</v>
      </c>
      <c r="CB29" s="139">
        <v>103</v>
      </c>
      <c r="CC29" s="139">
        <v>173</v>
      </c>
      <c r="CD29" s="139">
        <v>151</v>
      </c>
    </row>
    <row r="30" spans="2:172" ht="18" customHeight="1">
      <c r="B30" s="131" t="s">
        <v>35</v>
      </c>
      <c r="C30" s="133">
        <f t="shared" ref="C30:N30" si="27">Y30</f>
        <v>134</v>
      </c>
      <c r="D30" s="133">
        <f t="shared" si="27"/>
        <v>215</v>
      </c>
      <c r="E30" s="133">
        <f t="shared" si="27"/>
        <v>269</v>
      </c>
      <c r="F30" s="133">
        <f t="shared" si="27"/>
        <v>382</v>
      </c>
      <c r="G30" s="133">
        <f t="shared" si="27"/>
        <v>527</v>
      </c>
      <c r="H30" s="133">
        <f t="shared" si="27"/>
        <v>582</v>
      </c>
      <c r="I30" s="133">
        <f t="shared" si="27"/>
        <v>626</v>
      </c>
      <c r="J30" s="133">
        <f t="shared" si="27"/>
        <v>627</v>
      </c>
      <c r="K30" s="133">
        <f t="shared" si="27"/>
        <v>615</v>
      </c>
      <c r="L30" s="133">
        <f t="shared" si="27"/>
        <v>945</v>
      </c>
      <c r="M30" s="133">
        <f t="shared" si="27"/>
        <v>1061</v>
      </c>
      <c r="N30" s="133">
        <f t="shared" si="27"/>
        <v>1085</v>
      </c>
      <c r="O30" s="133">
        <f t="shared" ref="O30" si="28">AK30</f>
        <v>1057</v>
      </c>
      <c r="P30" s="133">
        <f t="shared" ref="P30" si="29">AL30</f>
        <v>1016</v>
      </c>
      <c r="Q30" s="133">
        <f t="shared" ref="Q30" si="30">AM30</f>
        <v>1322</v>
      </c>
      <c r="R30" s="133">
        <f t="shared" ref="R30" si="31">AN30</f>
        <v>1216</v>
      </c>
      <c r="S30" s="133"/>
      <c r="T30" s="344">
        <v>243.25697432048185</v>
      </c>
      <c r="U30" s="133"/>
      <c r="V30" s="133"/>
      <c r="X30" s="131" t="s">
        <v>35</v>
      </c>
      <c r="Y30" s="135">
        <v>134</v>
      </c>
      <c r="Z30" s="135">
        <v>215</v>
      </c>
      <c r="AA30" s="135">
        <v>269</v>
      </c>
      <c r="AB30" s="135">
        <v>382</v>
      </c>
      <c r="AC30" s="135">
        <v>527</v>
      </c>
      <c r="AD30" s="135">
        <v>582</v>
      </c>
      <c r="AE30" s="135">
        <v>626</v>
      </c>
      <c r="AF30" s="135">
        <v>627</v>
      </c>
      <c r="AG30" s="135">
        <v>615</v>
      </c>
      <c r="AH30" s="411">
        <v>945</v>
      </c>
      <c r="AI30" s="135">
        <v>1061</v>
      </c>
      <c r="AJ30" s="135">
        <v>1085</v>
      </c>
      <c r="AK30" s="135">
        <v>1057</v>
      </c>
      <c r="AL30" s="135">
        <v>1016</v>
      </c>
      <c r="AM30" s="135">
        <v>1322</v>
      </c>
      <c r="AN30" s="135">
        <v>1216</v>
      </c>
      <c r="AO30" s="136"/>
      <c r="AP30" s="326"/>
      <c r="AQ30" s="122"/>
      <c r="AR30" s="600"/>
      <c r="AS30" s="131" t="s">
        <v>36</v>
      </c>
      <c r="AT30" s="139">
        <v>85</v>
      </c>
      <c r="AU30" s="139">
        <v>83</v>
      </c>
      <c r="AV30" s="139">
        <v>69</v>
      </c>
      <c r="AW30" s="139">
        <v>72</v>
      </c>
      <c r="AX30" s="139">
        <v>76</v>
      </c>
      <c r="AY30" s="139">
        <v>78</v>
      </c>
      <c r="AZ30" s="139">
        <v>90</v>
      </c>
      <c r="BA30" s="139">
        <v>92</v>
      </c>
      <c r="BB30" s="139">
        <v>84</v>
      </c>
      <c r="BC30" s="139">
        <v>111</v>
      </c>
      <c r="BD30" s="139">
        <v>103</v>
      </c>
      <c r="BE30" s="139">
        <v>102</v>
      </c>
      <c r="BF30" s="139">
        <v>112</v>
      </c>
      <c r="BG30" s="139">
        <v>160</v>
      </c>
      <c r="BH30" s="139">
        <v>137</v>
      </c>
      <c r="BI30" s="139">
        <v>145</v>
      </c>
      <c r="BM30" s="604"/>
      <c r="BN30" s="142" t="s">
        <v>36</v>
      </c>
      <c r="BO30" s="139">
        <v>165</v>
      </c>
      <c r="BP30" s="139">
        <v>166</v>
      </c>
      <c r="BQ30" s="139">
        <v>123</v>
      </c>
      <c r="BR30" s="139">
        <v>167</v>
      </c>
      <c r="BS30" s="139">
        <v>176</v>
      </c>
      <c r="BT30" s="139">
        <v>190</v>
      </c>
      <c r="BU30" s="139">
        <v>202</v>
      </c>
      <c r="BV30" s="139">
        <v>214</v>
      </c>
      <c r="BW30" s="139">
        <v>210</v>
      </c>
      <c r="BX30" s="139">
        <v>249</v>
      </c>
      <c r="BY30" s="139">
        <v>169</v>
      </c>
      <c r="BZ30" s="139">
        <v>187</v>
      </c>
      <c r="CA30" s="139">
        <v>141</v>
      </c>
      <c r="CB30" s="139">
        <v>172</v>
      </c>
      <c r="CC30" s="139">
        <v>119</v>
      </c>
      <c r="CD30" s="139">
        <v>181</v>
      </c>
    </row>
    <row r="31" spans="2:172">
      <c r="B31" s="131" t="s">
        <v>36</v>
      </c>
      <c r="C31" s="133">
        <f t="shared" ref="C31:N31" si="32">Y31+$V$13*Y32+$V$6*(AT30+$V$13*AT31)+$V$8*(AT37+$V$13*AT38)+$V$10*(AT44+$V$13*AT45)</f>
        <v>554.20000000000005</v>
      </c>
      <c r="D31" s="133">
        <f t="shared" si="32"/>
        <v>547.6</v>
      </c>
      <c r="E31" s="133">
        <f t="shared" si="32"/>
        <v>481.79999999999995</v>
      </c>
      <c r="F31" s="133">
        <f t="shared" si="32"/>
        <v>541.20000000000005</v>
      </c>
      <c r="G31" s="133">
        <f t="shared" si="32"/>
        <v>571.6</v>
      </c>
      <c r="H31" s="133">
        <f t="shared" si="32"/>
        <v>636.59999999999991</v>
      </c>
      <c r="I31" s="133">
        <f t="shared" si="32"/>
        <v>689</v>
      </c>
      <c r="J31" s="133">
        <f t="shared" si="32"/>
        <v>729</v>
      </c>
      <c r="K31" s="133">
        <f t="shared" si="32"/>
        <v>727.6</v>
      </c>
      <c r="L31" s="133">
        <f t="shared" si="32"/>
        <v>872.4</v>
      </c>
      <c r="M31" s="133">
        <f t="shared" si="32"/>
        <v>696.19999999999993</v>
      </c>
      <c r="N31" s="133">
        <f t="shared" si="32"/>
        <v>750.4</v>
      </c>
      <c r="O31" s="133">
        <f t="shared" ref="O31:R31" si="33">AK31+$V$13*AK32+$V$6*(BF30+$V$13*BF31)+$V$8*(BF37+$V$13*BF38)+$V$10*(BF44+$V$13*BF45)</f>
        <v>736.80000000000007</v>
      </c>
      <c r="P31" s="133">
        <f t="shared" si="33"/>
        <v>935.4</v>
      </c>
      <c r="Q31" s="133">
        <f t="shared" si="33"/>
        <v>694.8</v>
      </c>
      <c r="R31" s="133">
        <f t="shared" si="33"/>
        <v>845.90000000000009</v>
      </c>
      <c r="S31" s="133"/>
      <c r="T31" s="344">
        <v>117.66573370734918</v>
      </c>
      <c r="U31" s="133"/>
      <c r="V31" s="133"/>
      <c r="X31" s="131" t="s">
        <v>36</v>
      </c>
      <c r="Y31" s="135">
        <v>291</v>
      </c>
      <c r="Z31" s="135">
        <v>291</v>
      </c>
      <c r="AA31" s="135">
        <v>252</v>
      </c>
      <c r="AB31" s="135">
        <v>277</v>
      </c>
      <c r="AC31" s="135">
        <v>291</v>
      </c>
      <c r="AD31" s="135">
        <v>327</v>
      </c>
      <c r="AE31" s="135">
        <v>354</v>
      </c>
      <c r="AF31" s="135">
        <v>370</v>
      </c>
      <c r="AG31" s="135">
        <v>372</v>
      </c>
      <c r="AH31" s="411">
        <v>447</v>
      </c>
      <c r="AI31" s="135">
        <v>365</v>
      </c>
      <c r="AJ31" s="135">
        <v>384</v>
      </c>
      <c r="AK31" s="135">
        <v>382</v>
      </c>
      <c r="AL31" s="135">
        <v>491</v>
      </c>
      <c r="AM31" s="135">
        <v>366</v>
      </c>
      <c r="AN31" s="135">
        <v>449</v>
      </c>
      <c r="AO31" s="136"/>
      <c r="AP31" s="326"/>
      <c r="AQ31" s="122"/>
      <c r="AR31" s="600"/>
      <c r="AS31" s="131" t="s">
        <v>144</v>
      </c>
      <c r="AT31" s="135">
        <v>0</v>
      </c>
      <c r="AU31" s="135">
        <v>0</v>
      </c>
      <c r="AV31" s="135">
        <v>0</v>
      </c>
      <c r="AW31" s="135">
        <v>0</v>
      </c>
      <c r="AX31" s="135">
        <v>0</v>
      </c>
      <c r="AY31" s="135">
        <v>0</v>
      </c>
      <c r="AZ31" s="135">
        <v>0</v>
      </c>
      <c r="BA31" s="135">
        <v>0</v>
      </c>
      <c r="BB31" s="135">
        <v>0</v>
      </c>
      <c r="BC31" s="139">
        <v>0</v>
      </c>
      <c r="BD31" s="139">
        <v>0</v>
      </c>
      <c r="BE31" s="139">
        <v>6</v>
      </c>
      <c r="BF31" s="139">
        <v>4</v>
      </c>
      <c r="BG31" s="139">
        <v>7</v>
      </c>
      <c r="BH31" s="139">
        <v>11</v>
      </c>
      <c r="BI31" s="139">
        <v>8</v>
      </c>
      <c r="BM31" s="604"/>
      <c r="BN31" s="131" t="s">
        <v>144</v>
      </c>
      <c r="BO31" s="135">
        <v>0</v>
      </c>
      <c r="BP31" s="135">
        <v>0</v>
      </c>
      <c r="BQ31" s="135">
        <v>0</v>
      </c>
      <c r="BR31" s="135">
        <v>0</v>
      </c>
      <c r="BS31" s="135">
        <v>0</v>
      </c>
      <c r="BT31" s="135">
        <v>0</v>
      </c>
      <c r="BU31" s="135">
        <v>0</v>
      </c>
      <c r="BV31" s="135">
        <v>0</v>
      </c>
      <c r="BW31" s="135">
        <v>0</v>
      </c>
      <c r="BX31" s="139">
        <v>0</v>
      </c>
      <c r="BY31" s="139">
        <v>0</v>
      </c>
      <c r="BZ31" s="139">
        <v>1</v>
      </c>
      <c r="CA31" s="139">
        <v>2</v>
      </c>
      <c r="CB31" s="139">
        <v>6</v>
      </c>
      <c r="CC31" s="139">
        <v>2</v>
      </c>
      <c r="CD31" s="139">
        <v>3</v>
      </c>
    </row>
    <row r="32" spans="2:172">
      <c r="B32" s="131" t="s">
        <v>37</v>
      </c>
      <c r="C32" s="133">
        <f t="shared" ref="C32:N33" si="34">Y33+AT32*$V$6+AT39*$V$8+AT46*$V$10</f>
        <v>16.399999999999999</v>
      </c>
      <c r="D32" s="133">
        <f t="shared" si="34"/>
        <v>35.4</v>
      </c>
      <c r="E32" s="133">
        <f t="shared" si="34"/>
        <v>67.2</v>
      </c>
      <c r="F32" s="133">
        <f t="shared" si="34"/>
        <v>20.399999999999999</v>
      </c>
      <c r="G32" s="133">
        <f t="shared" si="34"/>
        <v>14.2</v>
      </c>
      <c r="H32" s="133">
        <f t="shared" si="34"/>
        <v>42.400000000000006</v>
      </c>
      <c r="I32" s="133">
        <f t="shared" si="34"/>
        <v>72.800000000000011</v>
      </c>
      <c r="J32" s="133">
        <f t="shared" si="34"/>
        <v>97.4</v>
      </c>
      <c r="K32" s="133">
        <f t="shared" si="34"/>
        <v>60.599999999999994</v>
      </c>
      <c r="L32" s="133">
        <f t="shared" si="34"/>
        <v>54.6</v>
      </c>
      <c r="M32" s="133">
        <f t="shared" si="34"/>
        <v>14.8</v>
      </c>
      <c r="N32" s="133">
        <f t="shared" si="34"/>
        <v>30.4</v>
      </c>
      <c r="O32" s="133">
        <f t="shared" ref="O32:R32" si="35">AK33+BF32*$V$6+BF39*$V$8+BF46*$V$10</f>
        <v>57</v>
      </c>
      <c r="P32" s="133">
        <f t="shared" si="35"/>
        <v>64.2</v>
      </c>
      <c r="Q32" s="133">
        <f t="shared" si="35"/>
        <v>61</v>
      </c>
      <c r="R32" s="133">
        <f t="shared" si="35"/>
        <v>75.8</v>
      </c>
      <c r="S32" s="133"/>
      <c r="T32" s="344">
        <v>27.323258305781245</v>
      </c>
      <c r="U32" s="133"/>
      <c r="V32" s="133"/>
      <c r="X32" s="131" t="s">
        <v>144</v>
      </c>
      <c r="Y32" s="135">
        <v>0</v>
      </c>
      <c r="Z32" s="135">
        <v>0</v>
      </c>
      <c r="AA32" s="135">
        <v>0</v>
      </c>
      <c r="AB32" s="135">
        <v>0</v>
      </c>
      <c r="AC32" s="135">
        <v>0</v>
      </c>
      <c r="AD32" s="135">
        <v>0</v>
      </c>
      <c r="AE32" s="135">
        <v>0</v>
      </c>
      <c r="AF32" s="135">
        <v>0</v>
      </c>
      <c r="AG32" s="135">
        <v>0</v>
      </c>
      <c r="AH32" s="411">
        <v>0</v>
      </c>
      <c r="AI32" s="135">
        <v>0</v>
      </c>
      <c r="AJ32" s="135">
        <v>12</v>
      </c>
      <c r="AK32" s="135">
        <v>10</v>
      </c>
      <c r="AL32" s="135">
        <v>17</v>
      </c>
      <c r="AM32" s="135">
        <v>20</v>
      </c>
      <c r="AN32" s="135">
        <v>11</v>
      </c>
      <c r="AO32" s="136"/>
      <c r="AP32" s="326"/>
      <c r="AQ32" s="122"/>
      <c r="AR32" s="600"/>
      <c r="AS32" s="131" t="s">
        <v>37</v>
      </c>
      <c r="AT32" s="139">
        <v>4</v>
      </c>
      <c r="AU32" s="139">
        <v>7</v>
      </c>
      <c r="AV32" s="139">
        <v>25</v>
      </c>
      <c r="AW32" s="139">
        <v>3</v>
      </c>
      <c r="AX32" s="139">
        <v>2</v>
      </c>
      <c r="AY32" s="139">
        <v>9</v>
      </c>
      <c r="AZ32" s="139">
        <v>13</v>
      </c>
      <c r="BA32" s="139">
        <v>10</v>
      </c>
      <c r="BB32" s="139">
        <v>5</v>
      </c>
      <c r="BC32" s="139">
        <v>5</v>
      </c>
      <c r="BD32" s="139">
        <v>1</v>
      </c>
      <c r="BE32" s="139">
        <v>5</v>
      </c>
      <c r="BF32" s="139">
        <v>3</v>
      </c>
      <c r="BG32" s="139">
        <v>7</v>
      </c>
      <c r="BH32" s="139">
        <v>7</v>
      </c>
      <c r="BI32" s="139">
        <v>8</v>
      </c>
      <c r="BM32" s="604"/>
      <c r="BN32" s="142" t="s">
        <v>37</v>
      </c>
      <c r="BO32" s="139">
        <v>6</v>
      </c>
      <c r="BP32" s="139">
        <v>14</v>
      </c>
      <c r="BQ32" s="139">
        <v>26</v>
      </c>
      <c r="BR32" s="139">
        <v>7</v>
      </c>
      <c r="BS32" s="139">
        <v>6</v>
      </c>
      <c r="BT32" s="139">
        <v>15</v>
      </c>
      <c r="BU32" s="139">
        <v>29</v>
      </c>
      <c r="BV32" s="139">
        <v>34</v>
      </c>
      <c r="BW32" s="139">
        <v>25</v>
      </c>
      <c r="BX32" s="139">
        <v>19</v>
      </c>
      <c r="BY32" s="139">
        <v>5</v>
      </c>
      <c r="BZ32" s="139">
        <v>11</v>
      </c>
      <c r="CA32" s="139">
        <v>22</v>
      </c>
      <c r="CB32" s="139">
        <v>14</v>
      </c>
      <c r="CC32" s="139">
        <v>22</v>
      </c>
      <c r="CD32" s="139">
        <v>24</v>
      </c>
    </row>
    <row r="33" spans="2:82">
      <c r="B33" s="131" t="s">
        <v>38</v>
      </c>
      <c r="C33" s="133">
        <f t="shared" si="34"/>
        <v>121.80000000000001</v>
      </c>
      <c r="D33" s="133">
        <f t="shared" si="34"/>
        <v>109.2</v>
      </c>
      <c r="E33" s="133">
        <f t="shared" si="34"/>
        <v>79</v>
      </c>
      <c r="F33" s="133">
        <f t="shared" si="34"/>
        <v>62.2</v>
      </c>
      <c r="G33" s="133">
        <f t="shared" si="34"/>
        <v>108.39999999999999</v>
      </c>
      <c r="H33" s="133">
        <f t="shared" si="34"/>
        <v>288</v>
      </c>
      <c r="I33" s="133">
        <f t="shared" si="34"/>
        <v>353</v>
      </c>
      <c r="J33" s="133">
        <f t="shared" si="34"/>
        <v>649.20000000000005</v>
      </c>
      <c r="K33" s="133">
        <f t="shared" si="34"/>
        <v>376</v>
      </c>
      <c r="L33" s="133">
        <f t="shared" si="34"/>
        <v>641.80000000000007</v>
      </c>
      <c r="M33" s="133">
        <f t="shared" si="34"/>
        <v>492.79999999999995</v>
      </c>
      <c r="N33" s="133">
        <f t="shared" si="34"/>
        <v>460</v>
      </c>
      <c r="O33" s="133">
        <f t="shared" ref="O33:R33" si="36">AK34+BF33*$V$6+BF40*$V$8+BF47*$V$10</f>
        <v>501.2</v>
      </c>
      <c r="P33" s="133">
        <f t="shared" si="36"/>
        <v>418.2</v>
      </c>
      <c r="Q33" s="133">
        <f t="shared" si="36"/>
        <v>428.79999999999995</v>
      </c>
      <c r="R33" s="133">
        <f t="shared" si="36"/>
        <v>672.4</v>
      </c>
      <c r="S33" s="133"/>
      <c r="T33" s="344">
        <v>223.83913271216306</v>
      </c>
      <c r="U33" s="133"/>
      <c r="V33" s="133"/>
      <c r="X33" s="131" t="s">
        <v>37</v>
      </c>
      <c r="Y33" s="135">
        <v>9</v>
      </c>
      <c r="Z33" s="135">
        <v>18</v>
      </c>
      <c r="AA33" s="135">
        <v>36</v>
      </c>
      <c r="AB33" s="135">
        <v>11</v>
      </c>
      <c r="AC33" s="135">
        <v>7</v>
      </c>
      <c r="AD33" s="135">
        <v>22</v>
      </c>
      <c r="AE33" s="135">
        <v>39</v>
      </c>
      <c r="AF33" s="135">
        <v>49</v>
      </c>
      <c r="AG33" s="135">
        <v>29</v>
      </c>
      <c r="AH33" s="411">
        <v>27</v>
      </c>
      <c r="AI33" s="135">
        <v>7</v>
      </c>
      <c r="AJ33" s="135">
        <v>15</v>
      </c>
      <c r="AK33" s="135">
        <v>28</v>
      </c>
      <c r="AL33" s="135">
        <v>32</v>
      </c>
      <c r="AM33" s="135">
        <v>30</v>
      </c>
      <c r="AN33" s="135">
        <v>38</v>
      </c>
      <c r="AO33" s="136"/>
      <c r="AP33" s="326"/>
      <c r="AQ33" s="122"/>
      <c r="AR33" s="601"/>
      <c r="AS33" s="147" t="s">
        <v>38</v>
      </c>
      <c r="AT33" s="145">
        <v>33</v>
      </c>
      <c r="AU33" s="145">
        <v>24</v>
      </c>
      <c r="AV33" s="146">
        <v>9</v>
      </c>
      <c r="AW33" s="145">
        <v>12</v>
      </c>
      <c r="AX33" s="145">
        <v>37</v>
      </c>
      <c r="AY33" s="146">
        <v>63</v>
      </c>
      <c r="AZ33" s="146">
        <v>63</v>
      </c>
      <c r="BA33" s="146">
        <v>84</v>
      </c>
      <c r="BB33" s="146">
        <v>62</v>
      </c>
      <c r="BC33" s="146">
        <v>94</v>
      </c>
      <c r="BD33" s="146">
        <v>78</v>
      </c>
      <c r="BE33" s="146">
        <v>67</v>
      </c>
      <c r="BF33" s="146">
        <v>70</v>
      </c>
      <c r="BG33" s="146">
        <v>51</v>
      </c>
      <c r="BH33" s="146">
        <v>63</v>
      </c>
      <c r="BI33" s="146">
        <v>120</v>
      </c>
      <c r="BM33" s="604"/>
      <c r="BN33" s="144" t="s">
        <v>38</v>
      </c>
      <c r="BO33" s="145">
        <v>56</v>
      </c>
      <c r="BP33" s="145">
        <v>42</v>
      </c>
      <c r="BQ33" s="146">
        <v>30</v>
      </c>
      <c r="BR33" s="145">
        <v>26</v>
      </c>
      <c r="BS33" s="145">
        <v>51</v>
      </c>
      <c r="BT33" s="146">
        <v>93</v>
      </c>
      <c r="BU33" s="146">
        <v>112</v>
      </c>
      <c r="BV33" s="146">
        <v>216</v>
      </c>
      <c r="BW33" s="146">
        <v>119</v>
      </c>
      <c r="BX33" s="146">
        <v>208</v>
      </c>
      <c r="BY33" s="146">
        <v>141</v>
      </c>
      <c r="BZ33" s="146">
        <v>131</v>
      </c>
      <c r="CA33" s="146">
        <v>131</v>
      </c>
      <c r="CB33" s="146">
        <v>121</v>
      </c>
      <c r="CC33" s="146">
        <v>131</v>
      </c>
      <c r="CD33" s="146">
        <v>209</v>
      </c>
    </row>
    <row r="34" spans="2:82">
      <c r="B34" s="131" t="s">
        <v>39</v>
      </c>
      <c r="C34" s="133">
        <f t="shared" ref="C34:N37" si="37">Y35</f>
        <v>0</v>
      </c>
      <c r="D34" s="133">
        <f t="shared" si="37"/>
        <v>0</v>
      </c>
      <c r="E34" s="133">
        <f t="shared" si="37"/>
        <v>0</v>
      </c>
      <c r="F34" s="133">
        <f t="shared" si="37"/>
        <v>125</v>
      </c>
      <c r="G34" s="133">
        <f t="shared" si="37"/>
        <v>135</v>
      </c>
      <c r="H34" s="133">
        <f t="shared" si="37"/>
        <v>124</v>
      </c>
      <c r="I34" s="133">
        <f t="shared" si="37"/>
        <v>200</v>
      </c>
      <c r="J34" s="133">
        <f t="shared" si="37"/>
        <v>216</v>
      </c>
      <c r="K34" s="133">
        <f t="shared" si="37"/>
        <v>215</v>
      </c>
      <c r="L34" s="133">
        <f t="shared" si="37"/>
        <v>218</v>
      </c>
      <c r="M34" s="133">
        <f t="shared" si="37"/>
        <v>196</v>
      </c>
      <c r="N34" s="133">
        <f t="shared" si="37"/>
        <v>306</v>
      </c>
      <c r="O34" s="133">
        <f t="shared" ref="O34:O37" si="38">AK35</f>
        <v>168</v>
      </c>
      <c r="P34" s="133">
        <f t="shared" ref="P34:P37" si="39">AL35</f>
        <v>223</v>
      </c>
      <c r="Q34" s="133">
        <f t="shared" ref="Q34:Q37" si="40">AM35</f>
        <v>229</v>
      </c>
      <c r="R34" s="133">
        <f t="shared" ref="R34:R37" si="41">AN35</f>
        <v>234</v>
      </c>
      <c r="S34" s="133"/>
      <c r="T34" s="346">
        <v>37.959878568725451</v>
      </c>
      <c r="U34" s="133"/>
      <c r="V34" s="133"/>
      <c r="X34" s="131" t="s">
        <v>38</v>
      </c>
      <c r="Y34" s="135">
        <v>64</v>
      </c>
      <c r="Z34" s="135">
        <v>57</v>
      </c>
      <c r="AA34" s="135">
        <v>41</v>
      </c>
      <c r="AB34" s="135">
        <v>34</v>
      </c>
      <c r="AC34" s="135">
        <v>57</v>
      </c>
      <c r="AD34" s="135">
        <v>154</v>
      </c>
      <c r="AE34" s="135">
        <v>186</v>
      </c>
      <c r="AF34" s="135">
        <v>331</v>
      </c>
      <c r="AG34" s="135">
        <v>196</v>
      </c>
      <c r="AH34" s="411">
        <v>330</v>
      </c>
      <c r="AI34" s="135">
        <v>258</v>
      </c>
      <c r="AJ34" s="135">
        <v>241</v>
      </c>
      <c r="AK34" s="135">
        <v>257</v>
      </c>
      <c r="AL34" s="135">
        <v>218</v>
      </c>
      <c r="AM34" s="135">
        <v>229</v>
      </c>
      <c r="AN34" s="135">
        <v>353</v>
      </c>
      <c r="AO34" s="136"/>
      <c r="AP34" s="326"/>
      <c r="AQ34" s="122"/>
      <c r="AR34" s="600" t="s">
        <v>99</v>
      </c>
      <c r="AS34" s="376" t="s">
        <v>33</v>
      </c>
      <c r="AT34" s="138">
        <v>446</v>
      </c>
      <c r="AU34" s="138">
        <v>525</v>
      </c>
      <c r="AV34" s="138">
        <v>507</v>
      </c>
      <c r="AW34" s="138">
        <v>529</v>
      </c>
      <c r="AX34" s="138">
        <v>613</v>
      </c>
      <c r="AY34" s="138">
        <v>743</v>
      </c>
      <c r="AZ34" s="138">
        <v>458</v>
      </c>
      <c r="BA34" s="138">
        <v>468</v>
      </c>
      <c r="BB34" s="138">
        <v>419</v>
      </c>
      <c r="BC34" s="138">
        <v>388</v>
      </c>
      <c r="BD34" s="138">
        <v>319</v>
      </c>
      <c r="BE34" s="139">
        <v>339</v>
      </c>
      <c r="BF34" s="139">
        <v>351</v>
      </c>
      <c r="BG34" s="139">
        <v>293</v>
      </c>
      <c r="BH34" s="139">
        <v>357</v>
      </c>
      <c r="BI34" s="139">
        <v>315</v>
      </c>
      <c r="BM34" s="602" t="s">
        <v>52</v>
      </c>
      <c r="BN34" s="137" t="s">
        <v>33</v>
      </c>
      <c r="BO34" s="138">
        <v>663</v>
      </c>
      <c r="BP34" s="138">
        <v>755</v>
      </c>
      <c r="BQ34" s="138">
        <v>755</v>
      </c>
      <c r="BR34" s="138">
        <v>775</v>
      </c>
      <c r="BS34" s="138">
        <v>920</v>
      </c>
      <c r="BT34" s="138">
        <v>1195</v>
      </c>
      <c r="BU34" s="138">
        <v>799</v>
      </c>
      <c r="BV34" s="138">
        <v>812</v>
      </c>
      <c r="BW34" s="138">
        <v>698</v>
      </c>
      <c r="BX34" s="138">
        <v>644</v>
      </c>
      <c r="BY34" s="138">
        <v>594</v>
      </c>
      <c r="BZ34" s="138">
        <v>594</v>
      </c>
      <c r="CA34" s="138">
        <v>593</v>
      </c>
      <c r="CB34" s="138">
        <v>542</v>
      </c>
      <c r="CC34" s="138">
        <v>630</v>
      </c>
      <c r="CD34" s="138">
        <v>562</v>
      </c>
    </row>
    <row r="35" spans="2:82" ht="18" customHeight="1">
      <c r="B35" s="131" t="s">
        <v>15</v>
      </c>
      <c r="C35" s="133">
        <f t="shared" si="37"/>
        <v>183</v>
      </c>
      <c r="D35" s="133">
        <f t="shared" si="37"/>
        <v>199</v>
      </c>
      <c r="E35" s="133">
        <f t="shared" si="37"/>
        <v>200</v>
      </c>
      <c r="F35" s="133">
        <f t="shared" si="37"/>
        <v>187</v>
      </c>
      <c r="G35" s="133">
        <f t="shared" si="37"/>
        <v>148</v>
      </c>
      <c r="H35" s="133">
        <f t="shared" si="37"/>
        <v>183</v>
      </c>
      <c r="I35" s="133">
        <f t="shared" si="37"/>
        <v>201</v>
      </c>
      <c r="J35" s="133">
        <f t="shared" si="37"/>
        <v>236</v>
      </c>
      <c r="K35" s="133">
        <f t="shared" si="37"/>
        <v>209</v>
      </c>
      <c r="L35" s="133">
        <f t="shared" si="37"/>
        <v>195</v>
      </c>
      <c r="M35" s="133">
        <f t="shared" si="37"/>
        <v>209</v>
      </c>
      <c r="N35" s="133">
        <f t="shared" si="37"/>
        <v>272</v>
      </c>
      <c r="O35" s="133">
        <f t="shared" si="38"/>
        <v>230</v>
      </c>
      <c r="P35" s="133">
        <f t="shared" si="39"/>
        <v>256</v>
      </c>
      <c r="Q35" s="133">
        <f t="shared" si="40"/>
        <v>264</v>
      </c>
      <c r="R35" s="133">
        <f t="shared" si="41"/>
        <v>197</v>
      </c>
      <c r="S35" s="133"/>
      <c r="T35" s="344">
        <v>22.377816396303491</v>
      </c>
      <c r="U35" s="133"/>
      <c r="V35" s="133"/>
      <c r="X35" s="131" t="s">
        <v>39</v>
      </c>
      <c r="Y35" s="135"/>
      <c r="Z35" s="135"/>
      <c r="AA35" s="135"/>
      <c r="AB35" s="135">
        <v>125</v>
      </c>
      <c r="AC35" s="135">
        <v>135</v>
      </c>
      <c r="AD35" s="135">
        <v>124</v>
      </c>
      <c r="AE35" s="135">
        <v>200</v>
      </c>
      <c r="AF35" s="135">
        <v>216</v>
      </c>
      <c r="AG35" s="135">
        <v>215</v>
      </c>
      <c r="AH35" s="411">
        <v>218</v>
      </c>
      <c r="AI35" s="135">
        <v>196</v>
      </c>
      <c r="AJ35" s="135">
        <v>306</v>
      </c>
      <c r="AK35" s="135">
        <v>168</v>
      </c>
      <c r="AL35" s="135">
        <v>223</v>
      </c>
      <c r="AM35" s="135">
        <v>229</v>
      </c>
      <c r="AN35" s="135">
        <v>234</v>
      </c>
      <c r="AO35" s="136"/>
      <c r="AP35" s="326"/>
      <c r="AQ35" s="122"/>
      <c r="AR35" s="600"/>
      <c r="AS35" s="131" t="s">
        <v>9</v>
      </c>
      <c r="AT35" s="139">
        <v>312</v>
      </c>
      <c r="AU35" s="139">
        <v>355</v>
      </c>
      <c r="AV35" s="139">
        <v>354</v>
      </c>
      <c r="AW35" s="139">
        <v>378</v>
      </c>
      <c r="AX35" s="139">
        <v>376</v>
      </c>
      <c r="AY35" s="139">
        <v>449</v>
      </c>
      <c r="AZ35" s="139">
        <v>369</v>
      </c>
      <c r="BA35" s="139">
        <v>329</v>
      </c>
      <c r="BB35" s="139">
        <v>293</v>
      </c>
      <c r="BC35" s="139">
        <v>289</v>
      </c>
      <c r="BD35" s="139">
        <v>259</v>
      </c>
      <c r="BE35" s="139">
        <v>223</v>
      </c>
      <c r="BF35" s="139">
        <v>255</v>
      </c>
      <c r="BG35" s="139">
        <v>209</v>
      </c>
      <c r="BH35" s="139">
        <v>247</v>
      </c>
      <c r="BI35" s="139">
        <v>236</v>
      </c>
      <c r="BM35" s="600"/>
      <c r="BN35" s="142" t="s">
        <v>9</v>
      </c>
      <c r="BO35" s="139">
        <v>474</v>
      </c>
      <c r="BP35" s="139">
        <v>553</v>
      </c>
      <c r="BQ35" s="139">
        <v>528</v>
      </c>
      <c r="BR35" s="139">
        <v>594</v>
      </c>
      <c r="BS35" s="139">
        <v>610</v>
      </c>
      <c r="BT35" s="139">
        <v>772</v>
      </c>
      <c r="BU35" s="139">
        <v>660</v>
      </c>
      <c r="BV35" s="139">
        <v>590</v>
      </c>
      <c r="BW35" s="139">
        <v>499</v>
      </c>
      <c r="BX35" s="139">
        <v>521</v>
      </c>
      <c r="BY35" s="139">
        <v>423</v>
      </c>
      <c r="BZ35" s="139">
        <v>443</v>
      </c>
      <c r="CA35" s="139">
        <v>414</v>
      </c>
      <c r="CB35" s="139">
        <v>374</v>
      </c>
      <c r="CC35" s="139">
        <v>437</v>
      </c>
      <c r="CD35" s="139">
        <v>420</v>
      </c>
    </row>
    <row r="36" spans="2:82" ht="18" customHeight="1">
      <c r="B36" s="131" t="s">
        <v>40</v>
      </c>
      <c r="C36" s="133">
        <f t="shared" si="37"/>
        <v>0</v>
      </c>
      <c r="D36" s="133">
        <f t="shared" si="37"/>
        <v>0</v>
      </c>
      <c r="E36" s="133">
        <f t="shared" si="37"/>
        <v>0</v>
      </c>
      <c r="F36" s="133">
        <f t="shared" si="37"/>
        <v>231</v>
      </c>
      <c r="G36" s="133">
        <f t="shared" si="37"/>
        <v>379</v>
      </c>
      <c r="H36" s="133">
        <f t="shared" si="37"/>
        <v>3582</v>
      </c>
      <c r="I36" s="133">
        <f t="shared" si="37"/>
        <v>7276</v>
      </c>
      <c r="J36" s="133">
        <f t="shared" si="37"/>
        <v>4014</v>
      </c>
      <c r="K36" s="133">
        <f t="shared" si="37"/>
        <v>7596</v>
      </c>
      <c r="L36" s="133">
        <f t="shared" si="37"/>
        <v>10131.5</v>
      </c>
      <c r="M36" s="133">
        <f t="shared" si="37"/>
        <v>3882</v>
      </c>
      <c r="N36" s="133">
        <f t="shared" si="37"/>
        <v>7760</v>
      </c>
      <c r="O36" s="133">
        <f t="shared" si="38"/>
        <v>10000.5</v>
      </c>
      <c r="P36" s="133">
        <f t="shared" si="39"/>
        <v>15398.7</v>
      </c>
      <c r="Q36" s="133">
        <f t="shared" si="40"/>
        <v>18691.5</v>
      </c>
      <c r="R36" s="133">
        <f t="shared" si="41"/>
        <v>9457.5</v>
      </c>
      <c r="S36" s="133"/>
      <c r="T36" s="346">
        <v>3761.0641652013737</v>
      </c>
      <c r="U36" s="133"/>
      <c r="V36" s="133"/>
      <c r="X36" s="131" t="s">
        <v>15</v>
      </c>
      <c r="Y36" s="135">
        <v>183</v>
      </c>
      <c r="Z36" s="135">
        <v>199</v>
      </c>
      <c r="AA36" s="135">
        <v>200</v>
      </c>
      <c r="AB36" s="135">
        <v>187</v>
      </c>
      <c r="AC36" s="135">
        <v>148</v>
      </c>
      <c r="AD36" s="135">
        <v>183</v>
      </c>
      <c r="AE36" s="135">
        <v>201</v>
      </c>
      <c r="AF36" s="135">
        <v>236</v>
      </c>
      <c r="AG36" s="135">
        <v>209</v>
      </c>
      <c r="AH36" s="411">
        <v>195</v>
      </c>
      <c r="AI36" s="135">
        <v>209</v>
      </c>
      <c r="AJ36" s="135">
        <v>272</v>
      </c>
      <c r="AK36" s="135">
        <v>230</v>
      </c>
      <c r="AL36" s="135">
        <v>256</v>
      </c>
      <c r="AM36" s="135">
        <v>264</v>
      </c>
      <c r="AN36" s="135">
        <v>197</v>
      </c>
      <c r="AO36" s="136"/>
      <c r="AP36" s="326"/>
      <c r="AQ36" s="122"/>
      <c r="AR36" s="600"/>
      <c r="AS36" s="131" t="s">
        <v>34</v>
      </c>
      <c r="AT36" s="139">
        <v>342</v>
      </c>
      <c r="AU36" s="139">
        <v>271</v>
      </c>
      <c r="AV36" s="139">
        <v>258</v>
      </c>
      <c r="AW36" s="139">
        <v>281</v>
      </c>
      <c r="AX36" s="139">
        <v>283</v>
      </c>
      <c r="AY36" s="139">
        <v>311</v>
      </c>
      <c r="AZ36" s="139">
        <v>302</v>
      </c>
      <c r="BA36" s="139">
        <v>242</v>
      </c>
      <c r="BB36" s="139">
        <v>232</v>
      </c>
      <c r="BC36" s="139">
        <v>248</v>
      </c>
      <c r="BD36" s="139">
        <v>185</v>
      </c>
      <c r="BE36" s="139">
        <v>225</v>
      </c>
      <c r="BF36" s="139">
        <v>208</v>
      </c>
      <c r="BG36" s="139">
        <v>190</v>
      </c>
      <c r="BH36" s="139">
        <v>197</v>
      </c>
      <c r="BI36" s="139">
        <v>191</v>
      </c>
      <c r="BM36" s="600"/>
      <c r="BN36" s="142" t="s">
        <v>34</v>
      </c>
      <c r="BO36" s="139">
        <v>506</v>
      </c>
      <c r="BP36" s="139">
        <v>416</v>
      </c>
      <c r="BQ36" s="139">
        <v>411</v>
      </c>
      <c r="BR36" s="139">
        <v>427</v>
      </c>
      <c r="BS36" s="139">
        <v>469</v>
      </c>
      <c r="BT36" s="139">
        <v>559</v>
      </c>
      <c r="BU36" s="139">
        <v>559</v>
      </c>
      <c r="BV36" s="139">
        <v>472</v>
      </c>
      <c r="BW36" s="139">
        <v>430</v>
      </c>
      <c r="BX36" s="139">
        <v>443</v>
      </c>
      <c r="BY36" s="139">
        <v>357</v>
      </c>
      <c r="BZ36" s="139">
        <v>401</v>
      </c>
      <c r="CA36" s="139">
        <v>356</v>
      </c>
      <c r="CB36" s="139">
        <v>324</v>
      </c>
      <c r="CC36" s="139">
        <v>373</v>
      </c>
      <c r="CD36" s="139">
        <v>328</v>
      </c>
    </row>
    <row r="37" spans="2:82">
      <c r="B37" s="147" t="s">
        <v>41</v>
      </c>
      <c r="C37" s="148">
        <f t="shared" si="37"/>
        <v>15.249068112504235</v>
      </c>
      <c r="D37" s="148">
        <f t="shared" si="37"/>
        <v>15.8836229053151</v>
      </c>
      <c r="E37" s="148">
        <f t="shared" si="37"/>
        <v>15.40958461895165</v>
      </c>
      <c r="F37" s="148">
        <f t="shared" si="37"/>
        <v>15.076692201650758</v>
      </c>
      <c r="G37" s="148">
        <f t="shared" si="37"/>
        <v>14.292337452638648</v>
      </c>
      <c r="H37" s="148">
        <f t="shared" si="37"/>
        <v>14.562904235343208</v>
      </c>
      <c r="I37" s="148">
        <f t="shared" si="37"/>
        <v>15.692172547349367</v>
      </c>
      <c r="J37" s="148">
        <f t="shared" si="37"/>
        <v>17.114614819050733</v>
      </c>
      <c r="K37" s="148">
        <f t="shared" si="37"/>
        <v>17.248795595320026</v>
      </c>
      <c r="L37" s="148">
        <f t="shared" si="37"/>
        <v>21.663949785950425</v>
      </c>
      <c r="M37" s="148">
        <f t="shared" si="37"/>
        <v>18.238870366738578</v>
      </c>
      <c r="N37" s="148">
        <f t="shared" si="37"/>
        <v>19.811828395323431</v>
      </c>
      <c r="O37" s="148">
        <f t="shared" si="38"/>
        <v>20.908205421019048</v>
      </c>
      <c r="P37" s="148">
        <f t="shared" si="39"/>
        <v>30.403859354740291</v>
      </c>
      <c r="Q37" s="148">
        <f t="shared" si="40"/>
        <v>22.218168551623496</v>
      </c>
      <c r="R37" s="148">
        <f t="shared" si="41"/>
        <v>25.200839175152229</v>
      </c>
      <c r="S37" s="149"/>
      <c r="T37" s="345">
        <v>2.1410168038303992</v>
      </c>
      <c r="X37" s="131" t="s">
        <v>40</v>
      </c>
      <c r="Y37" s="135"/>
      <c r="Z37" s="135"/>
      <c r="AA37" s="135"/>
      <c r="AB37" s="135">
        <v>231</v>
      </c>
      <c r="AC37" s="135">
        <v>379</v>
      </c>
      <c r="AD37" s="135">
        <v>3582</v>
      </c>
      <c r="AE37" s="135">
        <v>7276</v>
      </c>
      <c r="AF37" s="135">
        <v>4014</v>
      </c>
      <c r="AG37" s="135">
        <v>7596</v>
      </c>
      <c r="AH37" s="411">
        <v>10131.5</v>
      </c>
      <c r="AI37" s="135">
        <v>3882</v>
      </c>
      <c r="AJ37" s="135">
        <v>7760</v>
      </c>
      <c r="AK37" s="135">
        <v>10000.5</v>
      </c>
      <c r="AL37" s="135">
        <v>15398.7</v>
      </c>
      <c r="AM37" s="135">
        <v>18691.5</v>
      </c>
      <c r="AN37" s="135">
        <v>9457.5</v>
      </c>
      <c r="AO37" s="136"/>
      <c r="AP37" s="326"/>
      <c r="AQ37" s="122"/>
      <c r="AR37" s="600"/>
      <c r="AS37" s="131" t="s">
        <v>36</v>
      </c>
      <c r="AT37" s="139">
        <v>128</v>
      </c>
      <c r="AU37" s="139">
        <v>117</v>
      </c>
      <c r="AV37" s="139">
        <v>105</v>
      </c>
      <c r="AW37" s="139">
        <v>119</v>
      </c>
      <c r="AX37" s="139">
        <v>107</v>
      </c>
      <c r="AY37" s="139">
        <v>132</v>
      </c>
      <c r="AZ37" s="139">
        <v>131</v>
      </c>
      <c r="BA37" s="139">
        <v>139</v>
      </c>
      <c r="BB37" s="139">
        <v>124</v>
      </c>
      <c r="BC37" s="139">
        <v>165</v>
      </c>
      <c r="BD37" s="139">
        <v>124</v>
      </c>
      <c r="BE37" s="139">
        <v>145</v>
      </c>
      <c r="BF37" s="139">
        <v>158</v>
      </c>
      <c r="BG37" s="139">
        <v>182</v>
      </c>
      <c r="BH37" s="139">
        <v>128</v>
      </c>
      <c r="BI37" s="139">
        <v>141</v>
      </c>
      <c r="BM37" s="600"/>
      <c r="BN37" s="142" t="s">
        <v>36</v>
      </c>
      <c r="BO37" s="139">
        <v>138</v>
      </c>
      <c r="BP37" s="139">
        <v>139</v>
      </c>
      <c r="BQ37" s="139">
        <v>149</v>
      </c>
      <c r="BR37" s="139">
        <v>168</v>
      </c>
      <c r="BS37" s="139">
        <v>187</v>
      </c>
      <c r="BT37" s="139">
        <v>217</v>
      </c>
      <c r="BU37" s="139">
        <v>235</v>
      </c>
      <c r="BV37" s="139">
        <v>269</v>
      </c>
      <c r="BW37" s="139">
        <v>277</v>
      </c>
      <c r="BX37" s="139">
        <v>329</v>
      </c>
      <c r="BY37" s="139">
        <v>261</v>
      </c>
      <c r="BZ37" s="139">
        <v>274</v>
      </c>
      <c r="CA37" s="139">
        <v>287</v>
      </c>
      <c r="CB37" s="139">
        <v>325</v>
      </c>
      <c r="CC37" s="139">
        <v>237</v>
      </c>
      <c r="CD37" s="139">
        <v>289</v>
      </c>
    </row>
    <row r="38" spans="2:82">
      <c r="C38" s="131"/>
      <c r="D38" s="131"/>
      <c r="E38" s="131"/>
      <c r="T38" s="91"/>
      <c r="X38" s="147" t="s">
        <v>41</v>
      </c>
      <c r="Y38" s="150">
        <v>15.249068112504235</v>
      </c>
      <c r="Z38" s="150">
        <v>15.8836229053151</v>
      </c>
      <c r="AA38" s="150">
        <v>15.40958461895165</v>
      </c>
      <c r="AB38" s="150">
        <v>15.076692201650758</v>
      </c>
      <c r="AC38" s="150">
        <v>14.292337452638648</v>
      </c>
      <c r="AD38" s="150">
        <v>14.562904235343208</v>
      </c>
      <c r="AE38" s="150">
        <v>15.692172547349367</v>
      </c>
      <c r="AF38" s="150">
        <v>17.114614819050733</v>
      </c>
      <c r="AG38" s="150">
        <v>17.248795595320026</v>
      </c>
      <c r="AH38" s="412">
        <v>21.663949785950425</v>
      </c>
      <c r="AI38" s="150">
        <v>18.238870366738578</v>
      </c>
      <c r="AJ38" s="150">
        <v>19.811828395323431</v>
      </c>
      <c r="AK38" s="150">
        <v>20.908205421019048</v>
      </c>
      <c r="AL38" s="150">
        <f>(AL31+AL33+$V$13*AL32)/CU5*100</f>
        <v>30.403859354740291</v>
      </c>
      <c r="AM38" s="150">
        <f>(AM31+AM33+$V$13*AM32)/CV5*100</f>
        <v>22.218168551623496</v>
      </c>
      <c r="AN38" s="150">
        <f>(AN31+AN33+$V$13*AN32)/CW5*100</f>
        <v>25.200839175152229</v>
      </c>
      <c r="AO38" s="164"/>
      <c r="AP38" s="326"/>
      <c r="AQ38" s="122"/>
      <c r="AR38" s="600"/>
      <c r="AS38" s="131" t="s">
        <v>144</v>
      </c>
      <c r="AT38" s="135">
        <v>0</v>
      </c>
      <c r="AU38" s="135">
        <v>0</v>
      </c>
      <c r="AV38" s="135">
        <v>0</v>
      </c>
      <c r="AW38" s="135">
        <v>0</v>
      </c>
      <c r="AX38" s="135">
        <v>0</v>
      </c>
      <c r="AY38" s="135">
        <v>0</v>
      </c>
      <c r="AZ38" s="135">
        <v>0</v>
      </c>
      <c r="BA38" s="135">
        <v>0</v>
      </c>
      <c r="BB38" s="135">
        <v>0</v>
      </c>
      <c r="BC38" s="139">
        <v>0</v>
      </c>
      <c r="BD38" s="139">
        <v>0</v>
      </c>
      <c r="BE38" s="139">
        <v>6</v>
      </c>
      <c r="BF38" s="139">
        <v>2</v>
      </c>
      <c r="BG38" s="139">
        <v>5</v>
      </c>
      <c r="BH38" s="139">
        <v>6</v>
      </c>
      <c r="BI38" s="139">
        <v>2</v>
      </c>
      <c r="BM38" s="600"/>
      <c r="BN38" s="131" t="s">
        <v>144</v>
      </c>
      <c r="BO38" s="135">
        <v>0</v>
      </c>
      <c r="BP38" s="135">
        <v>0</v>
      </c>
      <c r="BQ38" s="135">
        <v>0</v>
      </c>
      <c r="BR38" s="135">
        <v>0</v>
      </c>
      <c r="BS38" s="135">
        <v>0</v>
      </c>
      <c r="BT38" s="135">
        <v>0</v>
      </c>
      <c r="BU38" s="135">
        <v>0</v>
      </c>
      <c r="BV38" s="135">
        <v>0</v>
      </c>
      <c r="BW38" s="135">
        <v>0</v>
      </c>
      <c r="BX38" s="139">
        <v>0</v>
      </c>
      <c r="BY38" s="139">
        <v>0</v>
      </c>
      <c r="BZ38" s="139">
        <v>8</v>
      </c>
      <c r="CA38" s="139">
        <v>6</v>
      </c>
      <c r="CB38" s="139">
        <v>9</v>
      </c>
      <c r="CC38" s="139">
        <v>12</v>
      </c>
      <c r="CD38" s="139">
        <v>5</v>
      </c>
    </row>
    <row r="39" spans="2:82">
      <c r="C39" s="131"/>
      <c r="D39" s="131"/>
      <c r="E39" s="131"/>
      <c r="T39" s="91"/>
      <c r="X39" s="122"/>
      <c r="Y39" s="131"/>
      <c r="Z39" s="131"/>
      <c r="AA39" s="131"/>
      <c r="AB39" s="122"/>
      <c r="AC39" s="122"/>
      <c r="AD39" s="122"/>
      <c r="AE39" s="122"/>
      <c r="AF39" s="326"/>
      <c r="AG39" s="326"/>
      <c r="AH39" s="122"/>
      <c r="AI39" s="122"/>
      <c r="AJ39" s="122"/>
      <c r="AK39" s="122"/>
      <c r="AL39" s="122"/>
      <c r="AM39" s="156"/>
      <c r="AN39" s="122"/>
      <c r="AO39" s="122"/>
      <c r="AP39" s="326"/>
      <c r="AQ39" s="122"/>
      <c r="AR39" s="600"/>
      <c r="AS39" s="131" t="s">
        <v>37</v>
      </c>
      <c r="AT39" s="139">
        <v>3</v>
      </c>
      <c r="AU39" s="139">
        <v>7</v>
      </c>
      <c r="AV39" s="139">
        <v>10</v>
      </c>
      <c r="AW39" s="139">
        <v>7</v>
      </c>
      <c r="AX39" s="139">
        <v>2</v>
      </c>
      <c r="AY39" s="139">
        <v>6</v>
      </c>
      <c r="AZ39" s="139">
        <v>15</v>
      </c>
      <c r="BA39" s="139">
        <v>32</v>
      </c>
      <c r="BB39" s="139">
        <v>6</v>
      </c>
      <c r="BC39" s="139">
        <v>14</v>
      </c>
      <c r="BD39" s="139">
        <v>1</v>
      </c>
      <c r="BE39" s="139">
        <v>3</v>
      </c>
      <c r="BF39" s="139">
        <v>17</v>
      </c>
      <c r="BG39" s="139">
        <v>17</v>
      </c>
      <c r="BH39" s="139">
        <v>11</v>
      </c>
      <c r="BI39" s="139">
        <v>17</v>
      </c>
      <c r="BM39" s="600"/>
      <c r="BN39" s="142" t="s">
        <v>37</v>
      </c>
      <c r="BO39" s="139">
        <v>2</v>
      </c>
      <c r="BP39" s="139">
        <v>9</v>
      </c>
      <c r="BQ39" s="139">
        <v>8</v>
      </c>
      <c r="BR39" s="139">
        <v>3</v>
      </c>
      <c r="BS39" s="139">
        <v>5</v>
      </c>
      <c r="BT39" s="139">
        <v>11</v>
      </c>
      <c r="BU39" s="139">
        <v>23</v>
      </c>
      <c r="BV39" s="139">
        <v>34</v>
      </c>
      <c r="BW39" s="139">
        <v>24</v>
      </c>
      <c r="BX39" s="139">
        <v>22</v>
      </c>
      <c r="BY39" s="139">
        <v>6</v>
      </c>
      <c r="BZ39" s="139">
        <v>11</v>
      </c>
      <c r="CA39" s="139">
        <v>25</v>
      </c>
      <c r="CB39" s="139">
        <v>26</v>
      </c>
      <c r="CC39" s="139">
        <v>22</v>
      </c>
      <c r="CD39" s="139">
        <v>27</v>
      </c>
    </row>
    <row r="40" spans="2:82">
      <c r="C40" s="131"/>
      <c r="D40" s="131"/>
      <c r="E40" s="131"/>
      <c r="T40" s="91"/>
      <c r="X40" s="122"/>
      <c r="Y40" s="131"/>
      <c r="Z40" s="131"/>
      <c r="AA40" s="131"/>
      <c r="AB40" s="122"/>
      <c r="AC40" s="122"/>
      <c r="AD40" s="122"/>
      <c r="AE40" s="122"/>
      <c r="AF40" s="326"/>
      <c r="AG40" s="326"/>
      <c r="AH40" s="122"/>
      <c r="AI40" s="122"/>
      <c r="AJ40" s="122"/>
      <c r="AK40" s="122"/>
      <c r="AL40" s="122"/>
      <c r="AM40" s="156"/>
      <c r="AN40" s="122"/>
      <c r="AO40" s="122"/>
      <c r="AP40" s="326"/>
      <c r="AQ40" s="122"/>
      <c r="AR40" s="601"/>
      <c r="AS40" s="147" t="s">
        <v>38</v>
      </c>
      <c r="AT40" s="145">
        <v>17</v>
      </c>
      <c r="AU40" s="145">
        <v>21</v>
      </c>
      <c r="AV40" s="146">
        <v>14</v>
      </c>
      <c r="AW40" s="145">
        <v>9</v>
      </c>
      <c r="AX40" s="145">
        <v>11</v>
      </c>
      <c r="AY40" s="146">
        <v>44</v>
      </c>
      <c r="AZ40" s="146">
        <v>71</v>
      </c>
      <c r="BA40" s="146">
        <v>131</v>
      </c>
      <c r="BB40" s="146">
        <v>80</v>
      </c>
      <c r="BC40" s="146">
        <v>143</v>
      </c>
      <c r="BD40" s="146">
        <v>110</v>
      </c>
      <c r="BE40" s="146">
        <v>97</v>
      </c>
      <c r="BF40" s="146">
        <v>139</v>
      </c>
      <c r="BG40" s="146">
        <v>91</v>
      </c>
      <c r="BH40" s="146">
        <v>105</v>
      </c>
      <c r="BI40" s="146">
        <v>137</v>
      </c>
      <c r="BM40" s="601"/>
      <c r="BN40" s="144" t="s">
        <v>38</v>
      </c>
      <c r="BO40" s="145">
        <v>22</v>
      </c>
      <c r="BP40" s="145">
        <v>26</v>
      </c>
      <c r="BQ40" s="146">
        <v>26</v>
      </c>
      <c r="BR40" s="145">
        <v>14</v>
      </c>
      <c r="BS40" s="145">
        <v>19</v>
      </c>
      <c r="BT40" s="146">
        <v>82</v>
      </c>
      <c r="BU40" s="146">
        <v>120</v>
      </c>
      <c r="BV40" s="146">
        <v>230</v>
      </c>
      <c r="BW40" s="146">
        <v>134</v>
      </c>
      <c r="BX40" s="146">
        <v>224</v>
      </c>
      <c r="BY40" s="146">
        <v>173</v>
      </c>
      <c r="BZ40" s="146">
        <v>172</v>
      </c>
      <c r="CA40" s="146">
        <v>196</v>
      </c>
      <c r="CB40" s="146">
        <v>147</v>
      </c>
      <c r="CC40" s="146">
        <v>145</v>
      </c>
      <c r="CD40" s="146">
        <v>217</v>
      </c>
    </row>
    <row r="41" spans="2:82">
      <c r="C41" s="131"/>
      <c r="D41" s="131"/>
      <c r="E41" s="131"/>
      <c r="T41" s="91"/>
      <c r="X41" s="122"/>
      <c r="Y41" s="131"/>
      <c r="Z41" s="131"/>
      <c r="AA41" s="131"/>
      <c r="AB41" s="122"/>
      <c r="AC41" s="122"/>
      <c r="AD41" s="122"/>
      <c r="AE41" s="122"/>
      <c r="AF41" s="326"/>
      <c r="AG41" s="326"/>
      <c r="AH41" s="122"/>
      <c r="AI41" s="122"/>
      <c r="AJ41" s="122"/>
      <c r="AK41" s="122"/>
      <c r="AL41" s="122"/>
      <c r="AM41" s="156"/>
      <c r="AN41" s="122"/>
      <c r="AO41" s="122"/>
      <c r="AP41" s="326"/>
      <c r="AQ41" s="122"/>
      <c r="AR41" s="602" t="s">
        <v>100</v>
      </c>
      <c r="AS41" s="376" t="s">
        <v>33</v>
      </c>
      <c r="AT41" s="138">
        <v>158</v>
      </c>
      <c r="AU41" s="138">
        <v>162</v>
      </c>
      <c r="AV41" s="138">
        <v>182</v>
      </c>
      <c r="AW41" s="138">
        <v>172</v>
      </c>
      <c r="AX41" s="138">
        <v>211</v>
      </c>
      <c r="AY41" s="138">
        <v>327</v>
      </c>
      <c r="AZ41" s="138">
        <v>256</v>
      </c>
      <c r="BA41" s="138">
        <v>221</v>
      </c>
      <c r="BB41" s="138">
        <v>157</v>
      </c>
      <c r="BC41" s="138">
        <v>115</v>
      </c>
      <c r="BD41" s="138">
        <v>115</v>
      </c>
      <c r="BE41" s="139">
        <v>78</v>
      </c>
      <c r="BF41" s="139">
        <v>81</v>
      </c>
      <c r="BG41" s="139">
        <v>68</v>
      </c>
      <c r="BH41" s="139">
        <v>113</v>
      </c>
      <c r="BI41" s="139">
        <v>67</v>
      </c>
      <c r="BM41" s="602" t="s">
        <v>70</v>
      </c>
      <c r="BN41" s="137" t="s">
        <v>33</v>
      </c>
      <c r="BO41" s="138">
        <v>758</v>
      </c>
      <c r="BP41" s="138">
        <v>841</v>
      </c>
      <c r="BQ41" s="138">
        <v>849</v>
      </c>
      <c r="BR41" s="138">
        <v>846</v>
      </c>
      <c r="BS41" s="138">
        <v>963</v>
      </c>
      <c r="BT41" s="138">
        <v>1192</v>
      </c>
      <c r="BU41" s="138">
        <v>783</v>
      </c>
      <c r="BV41" s="138">
        <v>767</v>
      </c>
      <c r="BW41" s="138">
        <v>677</v>
      </c>
      <c r="BX41" s="138">
        <v>607</v>
      </c>
      <c r="BY41" s="138">
        <v>557</v>
      </c>
      <c r="BZ41" s="138">
        <v>562</v>
      </c>
      <c r="CA41" s="138">
        <v>573</v>
      </c>
      <c r="CB41" s="138">
        <v>496</v>
      </c>
      <c r="CC41" s="138">
        <v>553</v>
      </c>
      <c r="CD41" s="138">
        <v>515</v>
      </c>
    </row>
    <row r="42" spans="2:82" ht="18" customHeight="1">
      <c r="C42" s="131"/>
      <c r="D42" s="131"/>
      <c r="E42" s="131"/>
      <c r="T42" s="91"/>
      <c r="X42" s="122"/>
      <c r="Y42" s="131"/>
      <c r="Z42" s="131"/>
      <c r="AA42" s="131"/>
      <c r="AB42" s="122"/>
      <c r="AC42" s="122"/>
      <c r="AD42" s="122"/>
      <c r="AE42" s="122"/>
      <c r="AF42" s="326"/>
      <c r="AG42" s="326"/>
      <c r="AH42" s="122"/>
      <c r="AI42" s="122"/>
      <c r="AJ42" s="122"/>
      <c r="AK42" s="122"/>
      <c r="AL42" s="122"/>
      <c r="AM42" s="156"/>
      <c r="AN42" s="122"/>
      <c r="AO42" s="122"/>
      <c r="AP42" s="326"/>
      <c r="AQ42" s="122"/>
      <c r="AR42" s="600"/>
      <c r="AS42" s="131" t="s">
        <v>9</v>
      </c>
      <c r="AT42" s="139">
        <v>154</v>
      </c>
      <c r="AU42" s="139">
        <v>160</v>
      </c>
      <c r="AV42" s="139">
        <v>151</v>
      </c>
      <c r="AW42" s="139">
        <v>185</v>
      </c>
      <c r="AX42" s="139">
        <v>181</v>
      </c>
      <c r="AY42" s="139">
        <v>264</v>
      </c>
      <c r="AZ42" s="139">
        <v>242</v>
      </c>
      <c r="BA42" s="139">
        <v>224</v>
      </c>
      <c r="BB42" s="139">
        <v>160</v>
      </c>
      <c r="BC42" s="139">
        <v>153</v>
      </c>
      <c r="BD42" s="139">
        <v>84</v>
      </c>
      <c r="BE42" s="139">
        <v>105</v>
      </c>
      <c r="BF42" s="139">
        <v>85</v>
      </c>
      <c r="BG42" s="139">
        <v>65</v>
      </c>
      <c r="BH42" s="139">
        <v>100</v>
      </c>
      <c r="BI42" s="139">
        <v>84</v>
      </c>
      <c r="BM42" s="600"/>
      <c r="BN42" s="142" t="s">
        <v>9</v>
      </c>
      <c r="BO42" s="139">
        <v>571</v>
      </c>
      <c r="BP42" s="139">
        <v>630</v>
      </c>
      <c r="BQ42" s="139">
        <v>614</v>
      </c>
      <c r="BR42" s="139">
        <v>630</v>
      </c>
      <c r="BS42" s="139">
        <v>629</v>
      </c>
      <c r="BT42" s="139">
        <v>773</v>
      </c>
      <c r="BU42" s="139">
        <v>651</v>
      </c>
      <c r="BV42" s="139">
        <v>613</v>
      </c>
      <c r="BW42" s="139">
        <v>528</v>
      </c>
      <c r="BX42" s="139">
        <v>529</v>
      </c>
      <c r="BY42" s="139">
        <v>426</v>
      </c>
      <c r="BZ42" s="139">
        <v>422</v>
      </c>
      <c r="CA42" s="139">
        <v>463</v>
      </c>
      <c r="CB42" s="139">
        <v>389</v>
      </c>
      <c r="CC42" s="139">
        <v>415</v>
      </c>
      <c r="CD42" s="139">
        <v>384</v>
      </c>
    </row>
    <row r="43" spans="2:82">
      <c r="C43" s="131"/>
      <c r="D43" s="131"/>
      <c r="E43" s="131"/>
      <c r="T43" s="91"/>
      <c r="X43" s="122"/>
      <c r="Y43" s="131"/>
      <c r="Z43" s="131"/>
      <c r="AA43" s="131"/>
      <c r="AB43" s="122"/>
      <c r="AC43" s="122"/>
      <c r="AD43" s="122"/>
      <c r="AE43" s="122"/>
      <c r="AF43" s="326"/>
      <c r="AG43" s="326"/>
      <c r="AH43" s="122"/>
      <c r="AI43" s="122"/>
      <c r="AJ43" s="122"/>
      <c r="AK43" s="122"/>
      <c r="AL43" s="122"/>
      <c r="AM43" s="156"/>
      <c r="AN43" s="122"/>
      <c r="AO43" s="122"/>
      <c r="AP43" s="326"/>
      <c r="AQ43" s="122"/>
      <c r="AR43" s="600"/>
      <c r="AS43" s="131" t="s">
        <v>34</v>
      </c>
      <c r="AT43" s="139">
        <v>136</v>
      </c>
      <c r="AU43" s="139">
        <v>135</v>
      </c>
      <c r="AV43" s="139">
        <v>129</v>
      </c>
      <c r="AW43" s="139">
        <v>143</v>
      </c>
      <c r="AX43" s="139">
        <v>163</v>
      </c>
      <c r="AY43" s="139">
        <v>218</v>
      </c>
      <c r="AZ43" s="139">
        <v>211</v>
      </c>
      <c r="BA43" s="139">
        <v>202</v>
      </c>
      <c r="BB43" s="139">
        <v>159</v>
      </c>
      <c r="BC43" s="139">
        <v>129</v>
      </c>
      <c r="BD43" s="139">
        <v>108</v>
      </c>
      <c r="BE43" s="139">
        <v>104</v>
      </c>
      <c r="BF43" s="139">
        <v>87</v>
      </c>
      <c r="BG43" s="139">
        <v>69</v>
      </c>
      <c r="BH43" s="139">
        <v>107</v>
      </c>
      <c r="BI43" s="139">
        <v>70</v>
      </c>
      <c r="BM43" s="600"/>
      <c r="BN43" s="142" t="s">
        <v>34</v>
      </c>
      <c r="BO43" s="139">
        <v>625</v>
      </c>
      <c r="BP43" s="139">
        <v>468</v>
      </c>
      <c r="BQ43" s="139">
        <v>456</v>
      </c>
      <c r="BR43" s="139">
        <v>486</v>
      </c>
      <c r="BS43" s="139">
        <v>496</v>
      </c>
      <c r="BT43" s="139">
        <v>575</v>
      </c>
      <c r="BU43" s="139">
        <v>528</v>
      </c>
      <c r="BV43" s="139">
        <v>480</v>
      </c>
      <c r="BW43" s="139">
        <v>439</v>
      </c>
      <c r="BX43" s="139">
        <v>430</v>
      </c>
      <c r="BY43" s="139">
        <v>351</v>
      </c>
      <c r="BZ43" s="139">
        <v>385</v>
      </c>
      <c r="CA43" s="139">
        <v>388</v>
      </c>
      <c r="CB43" s="139">
        <v>351</v>
      </c>
      <c r="CC43" s="139">
        <v>360</v>
      </c>
      <c r="CD43" s="139">
        <v>312</v>
      </c>
    </row>
    <row r="44" spans="2:82" ht="18" customHeight="1">
      <c r="C44" s="131"/>
      <c r="D44" s="131"/>
      <c r="E44" s="131"/>
      <c r="T44" s="91"/>
      <c r="X44" s="122"/>
      <c r="Y44" s="131"/>
      <c r="Z44" s="131"/>
      <c r="AA44" s="131"/>
      <c r="AB44" s="122"/>
      <c r="AC44" s="122"/>
      <c r="AD44" s="122"/>
      <c r="AE44" s="122"/>
      <c r="AF44" s="326"/>
      <c r="AG44" s="326"/>
      <c r="AH44" s="122"/>
      <c r="AI44" s="122"/>
      <c r="AJ44" s="122"/>
      <c r="AK44" s="122"/>
      <c r="AL44" s="122"/>
      <c r="AM44" s="156"/>
      <c r="AN44" s="122"/>
      <c r="AO44" s="122"/>
      <c r="AP44" s="326"/>
      <c r="AQ44" s="122"/>
      <c r="AR44" s="600"/>
      <c r="AS44" s="131" t="s">
        <v>36</v>
      </c>
      <c r="AT44" s="139">
        <v>56</v>
      </c>
      <c r="AU44" s="139">
        <v>61</v>
      </c>
      <c r="AV44" s="139">
        <v>58</v>
      </c>
      <c r="AW44" s="139">
        <v>73</v>
      </c>
      <c r="AX44" s="139">
        <v>94</v>
      </c>
      <c r="AY44" s="139">
        <v>96</v>
      </c>
      <c r="AZ44" s="139">
        <v>110</v>
      </c>
      <c r="BA44" s="139">
        <v>122</v>
      </c>
      <c r="BB44" s="139">
        <v>137</v>
      </c>
      <c r="BC44" s="139">
        <v>143</v>
      </c>
      <c r="BD44" s="139">
        <v>104</v>
      </c>
      <c r="BE44" s="139">
        <v>107</v>
      </c>
      <c r="BF44" s="139">
        <v>82</v>
      </c>
      <c r="BG44" s="139">
        <v>99</v>
      </c>
      <c r="BH44" s="139">
        <v>61</v>
      </c>
      <c r="BI44" s="139">
        <v>108</v>
      </c>
      <c r="BM44" s="600"/>
      <c r="BN44" s="142" t="s">
        <v>36</v>
      </c>
      <c r="BO44" s="139">
        <v>206</v>
      </c>
      <c r="BP44" s="139">
        <v>195</v>
      </c>
      <c r="BQ44" s="139">
        <v>181</v>
      </c>
      <c r="BR44" s="139">
        <v>194</v>
      </c>
      <c r="BS44" s="139">
        <v>209</v>
      </c>
      <c r="BT44" s="139">
        <v>223</v>
      </c>
      <c r="BU44" s="139">
        <v>245</v>
      </c>
      <c r="BV44" s="139">
        <v>253</v>
      </c>
      <c r="BW44" s="139">
        <v>256</v>
      </c>
      <c r="BX44" s="139">
        <v>292</v>
      </c>
      <c r="BY44" s="139">
        <v>233</v>
      </c>
      <c r="BZ44" s="139">
        <v>252</v>
      </c>
      <c r="CA44" s="139">
        <v>246</v>
      </c>
      <c r="CB44" s="139">
        <v>324</v>
      </c>
      <c r="CC44" s="139">
        <v>220</v>
      </c>
      <c r="CD44" s="139">
        <v>281</v>
      </c>
    </row>
    <row r="45" spans="2:82">
      <c r="C45" s="131"/>
      <c r="D45" s="131"/>
      <c r="E45" s="131"/>
      <c r="T45" s="91"/>
      <c r="V45" s="153"/>
      <c r="X45" s="122"/>
      <c r="Y45" s="131"/>
      <c r="Z45" s="131"/>
      <c r="AA45" s="131"/>
      <c r="AB45" s="122"/>
      <c r="AC45" s="122"/>
      <c r="AD45" s="122"/>
      <c r="AE45" s="122"/>
      <c r="AF45" s="326"/>
      <c r="AG45" s="326"/>
      <c r="AH45" s="122"/>
      <c r="AI45" s="122"/>
      <c r="AJ45" s="122"/>
      <c r="AK45" s="122"/>
      <c r="AL45" s="122"/>
      <c r="AM45" s="156"/>
      <c r="AN45" s="122"/>
      <c r="AO45" s="122"/>
      <c r="AP45" s="326"/>
      <c r="AQ45" s="122"/>
      <c r="AR45" s="600"/>
      <c r="AS45" s="131" t="s">
        <v>144</v>
      </c>
      <c r="AT45" s="135">
        <v>0</v>
      </c>
      <c r="AU45" s="135">
        <v>0</v>
      </c>
      <c r="AV45" s="135">
        <v>0</v>
      </c>
      <c r="AW45" s="135">
        <v>0</v>
      </c>
      <c r="AX45" s="135">
        <v>0</v>
      </c>
      <c r="AY45" s="135">
        <v>0</v>
      </c>
      <c r="AZ45" s="135">
        <v>0</v>
      </c>
      <c r="BA45" s="135">
        <v>0</v>
      </c>
      <c r="BB45" s="135">
        <v>0</v>
      </c>
      <c r="BC45" s="139">
        <v>0</v>
      </c>
      <c r="BD45" s="139">
        <v>0</v>
      </c>
      <c r="BE45" s="139">
        <v>0</v>
      </c>
      <c r="BF45" s="139">
        <v>2</v>
      </c>
      <c r="BG45" s="139">
        <v>3</v>
      </c>
      <c r="BH45" s="139">
        <v>1</v>
      </c>
      <c r="BI45" s="139">
        <v>1</v>
      </c>
      <c r="BM45" s="600"/>
      <c r="BN45" s="131" t="s">
        <v>144</v>
      </c>
      <c r="BO45" s="135">
        <v>0</v>
      </c>
      <c r="BP45" s="135">
        <v>0</v>
      </c>
      <c r="BQ45" s="135">
        <v>0</v>
      </c>
      <c r="BR45" s="135">
        <v>0</v>
      </c>
      <c r="BS45" s="135">
        <v>0</v>
      </c>
      <c r="BT45" s="135">
        <v>0</v>
      </c>
      <c r="BU45" s="135">
        <v>0</v>
      </c>
      <c r="BV45" s="135">
        <v>0</v>
      </c>
      <c r="BW45" s="135">
        <v>0</v>
      </c>
      <c r="BX45" s="139">
        <v>0</v>
      </c>
      <c r="BY45" s="139">
        <v>0</v>
      </c>
      <c r="BZ45" s="139">
        <v>9</v>
      </c>
      <c r="CA45" s="139">
        <v>6</v>
      </c>
      <c r="CB45" s="139">
        <v>11</v>
      </c>
      <c r="CC45" s="139">
        <v>12</v>
      </c>
      <c r="CD45" s="139">
        <v>7</v>
      </c>
    </row>
    <row r="46" spans="2:82">
      <c r="C46" s="131"/>
      <c r="D46" s="131"/>
      <c r="E46" s="131"/>
      <c r="T46" s="91"/>
      <c r="U46" s="153"/>
      <c r="X46" s="122"/>
      <c r="Y46" s="131"/>
      <c r="Z46" s="131"/>
      <c r="AA46" s="131"/>
      <c r="AB46" s="122"/>
      <c r="AC46" s="122"/>
      <c r="AD46" s="122"/>
      <c r="AE46" s="122"/>
      <c r="AF46" s="326"/>
      <c r="AG46" s="326"/>
      <c r="AH46" s="122"/>
      <c r="AI46" s="122"/>
      <c r="AJ46" s="122"/>
      <c r="AK46" s="122"/>
      <c r="AL46" s="122"/>
      <c r="AM46" s="156"/>
      <c r="AN46" s="122"/>
      <c r="AO46" s="122"/>
      <c r="AP46" s="326"/>
      <c r="AQ46" s="122"/>
      <c r="AR46" s="600"/>
      <c r="AS46" s="131" t="s">
        <v>37</v>
      </c>
      <c r="AT46" s="139">
        <v>1</v>
      </c>
      <c r="AU46" s="139">
        <v>4</v>
      </c>
      <c r="AV46" s="139">
        <v>1</v>
      </c>
      <c r="AW46" s="139">
        <v>0</v>
      </c>
      <c r="AX46" s="139">
        <v>3</v>
      </c>
      <c r="AY46" s="139">
        <v>6</v>
      </c>
      <c r="AZ46" s="139">
        <v>7</v>
      </c>
      <c r="BA46" s="139">
        <v>7</v>
      </c>
      <c r="BB46" s="139">
        <v>18</v>
      </c>
      <c r="BC46" s="139">
        <v>8</v>
      </c>
      <c r="BD46" s="139">
        <v>5</v>
      </c>
      <c r="BE46" s="139">
        <v>7</v>
      </c>
      <c r="BF46" s="139">
        <v>8</v>
      </c>
      <c r="BG46" s="139">
        <v>8</v>
      </c>
      <c r="BH46" s="139">
        <v>12</v>
      </c>
      <c r="BI46" s="139">
        <v>12</v>
      </c>
      <c r="BM46" s="600"/>
      <c r="BN46" s="142" t="s">
        <v>37</v>
      </c>
      <c r="BO46" s="139">
        <v>5</v>
      </c>
      <c r="BP46" s="139">
        <v>10</v>
      </c>
      <c r="BQ46" s="139">
        <v>14</v>
      </c>
      <c r="BR46" s="139">
        <v>7</v>
      </c>
      <c r="BS46" s="139">
        <v>4</v>
      </c>
      <c r="BT46" s="139">
        <v>13</v>
      </c>
      <c r="BU46" s="139">
        <v>12</v>
      </c>
      <c r="BV46" s="139">
        <v>27</v>
      </c>
      <c r="BW46" s="139">
        <v>22</v>
      </c>
      <c r="BX46" s="139">
        <v>16</v>
      </c>
      <c r="BY46" s="139">
        <v>7</v>
      </c>
      <c r="BZ46" s="139">
        <v>10</v>
      </c>
      <c r="CA46" s="139">
        <v>14</v>
      </c>
      <c r="CB46" s="139">
        <v>25</v>
      </c>
      <c r="CC46" s="139">
        <v>21</v>
      </c>
      <c r="CD46" s="139">
        <v>27</v>
      </c>
    </row>
    <row r="47" spans="2:82">
      <c r="B47" s="151"/>
      <c r="C47" s="131"/>
      <c r="D47" s="131"/>
      <c r="E47" s="131"/>
      <c r="F47" s="153"/>
      <c r="G47" s="153"/>
      <c r="H47" s="153"/>
      <c r="I47" s="153"/>
      <c r="J47" s="153"/>
      <c r="K47" s="153"/>
      <c r="L47" s="153"/>
      <c r="M47" s="153"/>
      <c r="N47" s="153"/>
      <c r="O47" s="153"/>
      <c r="P47" s="153"/>
      <c r="Q47" s="153"/>
      <c r="R47" s="153"/>
      <c r="S47" s="153"/>
      <c r="T47" s="155"/>
      <c r="V47" s="125"/>
      <c r="X47" s="156"/>
      <c r="Y47" s="131"/>
      <c r="Z47" s="131"/>
      <c r="AA47" s="131"/>
      <c r="AB47" s="158"/>
      <c r="AC47" s="158"/>
      <c r="AD47" s="158"/>
      <c r="AE47" s="158"/>
      <c r="AF47" s="158"/>
      <c r="AG47" s="158"/>
      <c r="AH47" s="413"/>
      <c r="AI47" s="158"/>
      <c r="AJ47" s="158"/>
      <c r="AK47" s="158"/>
      <c r="AL47" s="158"/>
      <c r="AM47" s="158"/>
      <c r="AN47" s="158"/>
      <c r="AO47" s="158"/>
      <c r="AP47" s="326"/>
      <c r="AQ47" s="122"/>
      <c r="AR47" s="601"/>
      <c r="AS47" s="147" t="s">
        <v>38</v>
      </c>
      <c r="AT47" s="145">
        <v>12</v>
      </c>
      <c r="AU47" s="145">
        <v>10</v>
      </c>
      <c r="AV47" s="146">
        <v>14</v>
      </c>
      <c r="AW47" s="145">
        <v>8</v>
      </c>
      <c r="AX47" s="145">
        <v>9</v>
      </c>
      <c r="AY47" s="146">
        <v>33</v>
      </c>
      <c r="AZ47" s="146">
        <v>38</v>
      </c>
      <c r="BA47" s="146">
        <v>100</v>
      </c>
      <c r="BB47" s="146">
        <v>42</v>
      </c>
      <c r="BC47" s="146">
        <v>78</v>
      </c>
      <c r="BD47" s="146">
        <v>52</v>
      </c>
      <c r="BE47" s="146">
        <v>57</v>
      </c>
      <c r="BF47" s="146">
        <v>41</v>
      </c>
      <c r="BG47" s="146">
        <v>57</v>
      </c>
      <c r="BH47" s="146">
        <v>37</v>
      </c>
      <c r="BI47" s="146">
        <v>72</v>
      </c>
      <c r="BM47" s="601"/>
      <c r="BN47" s="144" t="s">
        <v>38</v>
      </c>
      <c r="BO47" s="145">
        <v>25</v>
      </c>
      <c r="BP47" s="145">
        <v>28</v>
      </c>
      <c r="BQ47" s="146">
        <v>23</v>
      </c>
      <c r="BR47" s="145">
        <v>14</v>
      </c>
      <c r="BS47" s="145">
        <v>16</v>
      </c>
      <c r="BT47" s="146">
        <v>75</v>
      </c>
      <c r="BU47" s="146">
        <v>87</v>
      </c>
      <c r="BV47" s="146">
        <v>200</v>
      </c>
      <c r="BW47" s="146">
        <v>95</v>
      </c>
      <c r="BX47" s="146">
        <v>182</v>
      </c>
      <c r="BY47" s="146">
        <v>140</v>
      </c>
      <c r="BZ47" s="146">
        <v>129</v>
      </c>
      <c r="CA47" s="146">
        <v>144</v>
      </c>
      <c r="CB47" s="146">
        <v>136</v>
      </c>
      <c r="CC47" s="146">
        <v>108</v>
      </c>
      <c r="CD47" s="146">
        <v>184</v>
      </c>
    </row>
    <row r="48" spans="2:82">
      <c r="C48" s="122"/>
      <c r="D48" s="122"/>
      <c r="E48" s="122"/>
      <c r="T48" s="91"/>
      <c r="U48" s="125"/>
      <c r="V48" s="133"/>
      <c r="X48" s="122"/>
      <c r="Y48" s="122"/>
      <c r="Z48" s="122"/>
      <c r="AA48" s="122"/>
      <c r="AB48" s="122"/>
      <c r="AC48" s="122"/>
      <c r="AD48" s="122"/>
      <c r="AE48" s="122"/>
      <c r="AF48" s="326"/>
      <c r="AG48" s="326"/>
      <c r="AH48" s="122"/>
      <c r="AI48" s="122"/>
      <c r="AJ48" s="122"/>
      <c r="AK48" s="122"/>
      <c r="AL48" s="122"/>
      <c r="AM48" s="156"/>
      <c r="AN48" s="122"/>
      <c r="AO48" s="122"/>
      <c r="AP48" s="326"/>
      <c r="AQ48" s="122"/>
      <c r="AR48" s="218"/>
      <c r="AT48" s="122"/>
      <c r="AU48" s="122"/>
      <c r="AV48" s="122"/>
      <c r="BB48" s="319"/>
      <c r="BD48" s="307"/>
      <c r="BN48" s="122"/>
      <c r="BO48" s="122"/>
      <c r="BP48" s="122"/>
      <c r="BQ48" s="122"/>
      <c r="BR48" s="122"/>
      <c r="BS48" s="122"/>
      <c r="BT48" s="122"/>
      <c r="BU48" s="122"/>
      <c r="BV48" s="326"/>
      <c r="BW48" s="326"/>
      <c r="BX48" s="326"/>
      <c r="BY48" s="326"/>
      <c r="BZ48" s="326"/>
      <c r="CA48" s="326"/>
      <c r="CB48" s="326"/>
      <c r="CC48" s="306"/>
      <c r="CD48" s="306"/>
    </row>
    <row r="49" spans="2:82">
      <c r="B49" s="123" t="s">
        <v>22</v>
      </c>
      <c r="C49" s="124" t="s">
        <v>122</v>
      </c>
      <c r="D49" s="124" t="s">
        <v>121</v>
      </c>
      <c r="E49" s="124" t="s">
        <v>120</v>
      </c>
      <c r="F49" s="123" t="s">
        <v>49</v>
      </c>
      <c r="G49" s="123" t="s">
        <v>48</v>
      </c>
      <c r="H49" s="123" t="s">
        <v>47</v>
      </c>
      <c r="I49" s="123" t="s">
        <v>46</v>
      </c>
      <c r="J49" s="123" t="s">
        <v>45</v>
      </c>
      <c r="K49" s="123" t="s">
        <v>44</v>
      </c>
      <c r="L49" s="123" t="s">
        <v>43</v>
      </c>
      <c r="M49" s="123" t="s">
        <v>95</v>
      </c>
      <c r="N49" s="123" t="s">
        <v>69</v>
      </c>
      <c r="O49" s="123" t="s">
        <v>77</v>
      </c>
      <c r="P49" s="123" t="s">
        <v>143</v>
      </c>
      <c r="Q49" s="123" t="str">
        <f>Q26</f>
        <v>2018-19</v>
      </c>
      <c r="R49" s="125" t="s">
        <v>183</v>
      </c>
      <c r="S49" s="125"/>
      <c r="T49" s="85" t="s">
        <v>111</v>
      </c>
      <c r="U49" s="133"/>
      <c r="V49" s="133"/>
      <c r="X49" s="127" t="s">
        <v>22</v>
      </c>
      <c r="Y49" s="127" t="s">
        <v>122</v>
      </c>
      <c r="Z49" s="127" t="s">
        <v>121</v>
      </c>
      <c r="AA49" s="127" t="s">
        <v>120</v>
      </c>
      <c r="AB49" s="127" t="s">
        <v>49</v>
      </c>
      <c r="AC49" s="127" t="s">
        <v>48</v>
      </c>
      <c r="AD49" s="127" t="s">
        <v>47</v>
      </c>
      <c r="AE49" s="127" t="s">
        <v>46</v>
      </c>
      <c r="AF49" s="127" t="s">
        <v>45</v>
      </c>
      <c r="AG49" s="127" t="s">
        <v>44</v>
      </c>
      <c r="AH49" s="410" t="s">
        <v>43</v>
      </c>
      <c r="AI49" s="127" t="s">
        <v>95</v>
      </c>
      <c r="AJ49" s="127" t="s">
        <v>69</v>
      </c>
      <c r="AK49" s="127" t="s">
        <v>77</v>
      </c>
      <c r="AL49" s="127" t="str">
        <f>AL26</f>
        <v>2017-18</v>
      </c>
      <c r="AM49" s="127" t="str">
        <f>AM26</f>
        <v>2018-19</v>
      </c>
      <c r="AN49" s="127" t="str">
        <f>AN26</f>
        <v>2019-20</v>
      </c>
      <c r="AO49" s="124"/>
      <c r="AP49" s="326"/>
      <c r="AQ49" s="122"/>
      <c r="AR49" s="218"/>
      <c r="AS49" s="124" t="s">
        <v>22</v>
      </c>
      <c r="AT49" s="124" t="s">
        <v>122</v>
      </c>
      <c r="AU49" s="124" t="s">
        <v>121</v>
      </c>
      <c r="AV49" s="124" t="s">
        <v>120</v>
      </c>
      <c r="AW49" s="124" t="s">
        <v>49</v>
      </c>
      <c r="AX49" s="124" t="s">
        <v>48</v>
      </c>
      <c r="AY49" s="124" t="s">
        <v>47</v>
      </c>
      <c r="AZ49" s="124" t="s">
        <v>46</v>
      </c>
      <c r="BA49" s="124" t="s">
        <v>45</v>
      </c>
      <c r="BB49" s="124" t="s">
        <v>44</v>
      </c>
      <c r="BC49" s="124" t="s">
        <v>43</v>
      </c>
      <c r="BD49" s="124" t="s">
        <v>95</v>
      </c>
      <c r="BE49" s="127" t="s">
        <v>69</v>
      </c>
      <c r="BF49" s="127" t="s">
        <v>77</v>
      </c>
      <c r="BG49" s="127" t="str">
        <f>BG26</f>
        <v>2017-18</v>
      </c>
      <c r="BH49" s="127" t="str">
        <f>BH26</f>
        <v>2018-19</v>
      </c>
      <c r="BI49" s="127" t="str">
        <f>BI26</f>
        <v>2019-20</v>
      </c>
      <c r="BN49" s="124" t="s">
        <v>22</v>
      </c>
      <c r="BO49" s="124" t="s">
        <v>122</v>
      </c>
      <c r="BP49" s="124" t="s">
        <v>121</v>
      </c>
      <c r="BQ49" s="124" t="s">
        <v>120</v>
      </c>
      <c r="BR49" s="124" t="s">
        <v>49</v>
      </c>
      <c r="BS49" s="124" t="s">
        <v>48</v>
      </c>
      <c r="BT49" s="124" t="s">
        <v>47</v>
      </c>
      <c r="BU49" s="124" t="s">
        <v>46</v>
      </c>
      <c r="BV49" s="124" t="s">
        <v>45</v>
      </c>
      <c r="BW49" s="124" t="s">
        <v>44</v>
      </c>
      <c r="BX49" s="124" t="s">
        <v>43</v>
      </c>
      <c r="BY49" s="124" t="s">
        <v>95</v>
      </c>
      <c r="BZ49" s="124" t="s">
        <v>69</v>
      </c>
      <c r="CA49" s="124" t="s">
        <v>77</v>
      </c>
      <c r="CB49" s="124" t="str">
        <f>CB26</f>
        <v>2017-18</v>
      </c>
      <c r="CC49" s="124" t="str">
        <f t="shared" ref="CC49:CD49" si="42">CC26</f>
        <v>2018-19</v>
      </c>
      <c r="CD49" s="124" t="str">
        <f t="shared" si="42"/>
        <v>2019-20</v>
      </c>
    </row>
    <row r="50" spans="2:82" ht="18" customHeight="1">
      <c r="B50" s="131" t="s">
        <v>33</v>
      </c>
      <c r="C50" s="132">
        <f t="shared" ref="C50:N52" si="43">Y50+AT50*$V$6+AT57*$V$8+AT64*$V$10</f>
        <v>3066.8</v>
      </c>
      <c r="D50" s="132">
        <f t="shared" si="43"/>
        <v>3256.6</v>
      </c>
      <c r="E50" s="132">
        <f t="shared" si="43"/>
        <v>3263.8</v>
      </c>
      <c r="F50" s="132">
        <f t="shared" si="43"/>
        <v>3492.2000000000003</v>
      </c>
      <c r="G50" s="132">
        <f t="shared" si="43"/>
        <v>3192</v>
      </c>
      <c r="H50" s="132">
        <f t="shared" si="43"/>
        <v>3887.4</v>
      </c>
      <c r="I50" s="132">
        <f t="shared" si="43"/>
        <v>2949.8</v>
      </c>
      <c r="J50" s="132">
        <f t="shared" si="43"/>
        <v>2787.2000000000003</v>
      </c>
      <c r="K50" s="132">
        <f t="shared" si="43"/>
        <v>2718.4</v>
      </c>
      <c r="L50" s="132">
        <f t="shared" si="43"/>
        <v>2565</v>
      </c>
      <c r="M50" s="132">
        <f t="shared" si="43"/>
        <v>2285.2000000000003</v>
      </c>
      <c r="N50" s="132">
        <f t="shared" si="43"/>
        <v>2498</v>
      </c>
      <c r="O50" s="132">
        <f t="shared" ref="O50:R50" si="44">AK50+BF50*$V$6+BF57*$V$8+BF64*$V$10</f>
        <v>2643.6</v>
      </c>
      <c r="P50" s="132">
        <f t="shared" si="44"/>
        <v>2843.2</v>
      </c>
      <c r="Q50" s="132">
        <f t="shared" si="44"/>
        <v>3099.7999999999997</v>
      </c>
      <c r="R50" s="132">
        <f t="shared" si="44"/>
        <v>2992.7999999999997</v>
      </c>
      <c r="S50" s="133"/>
      <c r="T50" s="344">
        <v>398.45519474869656</v>
      </c>
      <c r="U50" s="133"/>
      <c r="V50" s="133"/>
      <c r="X50" s="131" t="s">
        <v>33</v>
      </c>
      <c r="Y50" s="135">
        <v>1673</v>
      </c>
      <c r="Z50" s="135">
        <v>1779</v>
      </c>
      <c r="AA50" s="135">
        <v>1804</v>
      </c>
      <c r="AB50" s="135">
        <v>1920</v>
      </c>
      <c r="AC50" s="135">
        <v>1789</v>
      </c>
      <c r="AD50" s="135">
        <v>2144</v>
      </c>
      <c r="AE50" s="135">
        <v>1620</v>
      </c>
      <c r="AF50" s="135">
        <v>1558</v>
      </c>
      <c r="AG50" s="135">
        <v>1538</v>
      </c>
      <c r="AH50" s="411">
        <v>1489</v>
      </c>
      <c r="AI50" s="135">
        <v>1330</v>
      </c>
      <c r="AJ50" s="135">
        <v>1466</v>
      </c>
      <c r="AK50" s="135">
        <v>1581</v>
      </c>
      <c r="AL50" s="135">
        <v>1699</v>
      </c>
      <c r="AM50" s="135">
        <v>1851</v>
      </c>
      <c r="AN50" s="135">
        <v>1832</v>
      </c>
      <c r="AO50" s="136"/>
      <c r="AP50" s="326"/>
      <c r="AQ50" s="122"/>
      <c r="AR50" s="602" t="s">
        <v>98</v>
      </c>
      <c r="AS50" s="376" t="s">
        <v>33</v>
      </c>
      <c r="AT50" s="138">
        <v>623</v>
      </c>
      <c r="AU50" s="138">
        <v>688</v>
      </c>
      <c r="AV50" s="138">
        <v>686</v>
      </c>
      <c r="AW50" s="138">
        <v>721</v>
      </c>
      <c r="AX50" s="138">
        <v>652</v>
      </c>
      <c r="AY50" s="138">
        <v>693</v>
      </c>
      <c r="AZ50" s="138">
        <v>561</v>
      </c>
      <c r="BA50" s="138">
        <v>476</v>
      </c>
      <c r="BB50" s="138">
        <v>556</v>
      </c>
      <c r="BC50" s="138">
        <v>553</v>
      </c>
      <c r="BD50" s="138">
        <v>523</v>
      </c>
      <c r="BE50" s="138">
        <v>553</v>
      </c>
      <c r="BF50" s="138">
        <v>612</v>
      </c>
      <c r="BG50" s="138">
        <v>650</v>
      </c>
      <c r="BH50" s="138">
        <v>712</v>
      </c>
      <c r="BI50" s="138">
        <v>682</v>
      </c>
      <c r="BM50" s="603" t="s">
        <v>51</v>
      </c>
      <c r="BN50" s="137" t="s">
        <v>33</v>
      </c>
      <c r="BO50" s="138">
        <v>333</v>
      </c>
      <c r="BP50" s="138">
        <v>375</v>
      </c>
      <c r="BQ50" s="138">
        <v>345</v>
      </c>
      <c r="BR50" s="138">
        <v>389</v>
      </c>
      <c r="BS50" s="138">
        <v>328</v>
      </c>
      <c r="BT50" s="138">
        <v>459</v>
      </c>
      <c r="BU50" s="138">
        <v>386</v>
      </c>
      <c r="BV50" s="138">
        <v>350</v>
      </c>
      <c r="BW50" s="138">
        <v>289</v>
      </c>
      <c r="BX50" s="138">
        <v>229</v>
      </c>
      <c r="BY50" s="138">
        <v>191</v>
      </c>
      <c r="BZ50" s="138">
        <v>162</v>
      </c>
      <c r="CA50" s="138">
        <v>139</v>
      </c>
      <c r="CB50" s="138">
        <v>172</v>
      </c>
      <c r="CC50" s="138">
        <v>217</v>
      </c>
      <c r="CD50" s="138">
        <v>235</v>
      </c>
    </row>
    <row r="51" spans="2:82" ht="18" customHeight="1">
      <c r="B51" s="131" t="s">
        <v>9</v>
      </c>
      <c r="C51" s="133">
        <f t="shared" si="43"/>
        <v>2234.6</v>
      </c>
      <c r="D51" s="133">
        <f t="shared" si="43"/>
        <v>2490</v>
      </c>
      <c r="E51" s="133">
        <f t="shared" si="43"/>
        <v>2482.4</v>
      </c>
      <c r="F51" s="133">
        <f t="shared" si="43"/>
        <v>2512.2000000000003</v>
      </c>
      <c r="G51" s="133">
        <f t="shared" si="43"/>
        <v>2571.8000000000002</v>
      </c>
      <c r="H51" s="133">
        <f t="shared" si="43"/>
        <v>2937.6</v>
      </c>
      <c r="I51" s="133">
        <f t="shared" si="43"/>
        <v>2620.2000000000003</v>
      </c>
      <c r="J51" s="133">
        <f t="shared" si="43"/>
        <v>2387.7999999999997</v>
      </c>
      <c r="K51" s="133">
        <f t="shared" si="43"/>
        <v>2347.6</v>
      </c>
      <c r="L51" s="133">
        <f t="shared" si="43"/>
        <v>2163.6</v>
      </c>
      <c r="M51" s="133">
        <f t="shared" si="43"/>
        <v>1953.2</v>
      </c>
      <c r="N51" s="133">
        <f t="shared" si="43"/>
        <v>2121.8000000000002</v>
      </c>
      <c r="O51" s="133">
        <f t="shared" ref="O51:R51" si="45">AK51+BF51*$V$6+BF58*$V$8+BF65*$V$10</f>
        <v>2188.6</v>
      </c>
      <c r="P51" s="133">
        <f t="shared" si="45"/>
        <v>2316.1999999999998</v>
      </c>
      <c r="Q51" s="133">
        <f t="shared" si="45"/>
        <v>2604</v>
      </c>
      <c r="R51" s="133">
        <f t="shared" si="45"/>
        <v>2438.6</v>
      </c>
      <c r="S51" s="133"/>
      <c r="T51" s="344">
        <v>220.43865863823035</v>
      </c>
      <c r="U51" s="133"/>
      <c r="V51" s="133"/>
      <c r="X51" s="131" t="s">
        <v>9</v>
      </c>
      <c r="Y51" s="135">
        <v>1188</v>
      </c>
      <c r="Z51" s="135">
        <v>1342</v>
      </c>
      <c r="AA51" s="135">
        <v>1349</v>
      </c>
      <c r="AB51" s="135">
        <v>1357</v>
      </c>
      <c r="AC51" s="135">
        <v>1401</v>
      </c>
      <c r="AD51" s="135">
        <v>1599</v>
      </c>
      <c r="AE51" s="135">
        <v>1412</v>
      </c>
      <c r="AF51" s="135">
        <v>1304</v>
      </c>
      <c r="AG51" s="135">
        <v>1284</v>
      </c>
      <c r="AH51" s="411">
        <v>1202</v>
      </c>
      <c r="AI51" s="135">
        <v>1104</v>
      </c>
      <c r="AJ51" s="135">
        <v>1210</v>
      </c>
      <c r="AK51" s="135">
        <v>1265</v>
      </c>
      <c r="AL51" s="135">
        <v>1356</v>
      </c>
      <c r="AM51" s="135">
        <v>1521</v>
      </c>
      <c r="AN51" s="135">
        <v>1446</v>
      </c>
      <c r="AO51" s="136"/>
      <c r="AP51" s="326"/>
      <c r="AQ51" s="122"/>
      <c r="AR51" s="600"/>
      <c r="AS51" s="131" t="s">
        <v>9</v>
      </c>
      <c r="AT51" s="139">
        <v>377</v>
      </c>
      <c r="AU51" s="139">
        <v>492</v>
      </c>
      <c r="AV51" s="139">
        <v>457</v>
      </c>
      <c r="AW51" s="139">
        <v>501</v>
      </c>
      <c r="AX51" s="139">
        <v>491</v>
      </c>
      <c r="AY51" s="139">
        <v>545</v>
      </c>
      <c r="AZ51" s="139">
        <v>476</v>
      </c>
      <c r="BA51" s="139">
        <v>409</v>
      </c>
      <c r="BB51" s="139">
        <v>425</v>
      </c>
      <c r="BC51" s="139">
        <v>428</v>
      </c>
      <c r="BD51" s="139">
        <v>428</v>
      </c>
      <c r="BE51" s="139">
        <v>491</v>
      </c>
      <c r="BF51" s="139">
        <v>494</v>
      </c>
      <c r="BG51" s="139">
        <v>525</v>
      </c>
      <c r="BH51" s="139">
        <v>602</v>
      </c>
      <c r="BI51" s="139">
        <v>540</v>
      </c>
      <c r="BM51" s="604"/>
      <c r="BN51" s="142" t="s">
        <v>9</v>
      </c>
      <c r="BO51" s="139">
        <v>366</v>
      </c>
      <c r="BP51" s="139">
        <v>350</v>
      </c>
      <c r="BQ51" s="139">
        <v>329</v>
      </c>
      <c r="BR51" s="139">
        <v>295</v>
      </c>
      <c r="BS51" s="139">
        <v>363</v>
      </c>
      <c r="BT51" s="139">
        <v>428</v>
      </c>
      <c r="BU51" s="139">
        <v>422</v>
      </c>
      <c r="BV51" s="139">
        <v>380</v>
      </c>
      <c r="BW51" s="139">
        <v>351</v>
      </c>
      <c r="BX51" s="139">
        <v>303</v>
      </c>
      <c r="BY51" s="139">
        <v>232</v>
      </c>
      <c r="BZ51" s="139">
        <v>189</v>
      </c>
      <c r="CA51" s="139">
        <v>166</v>
      </c>
      <c r="CB51" s="139">
        <v>172</v>
      </c>
      <c r="CC51" s="139">
        <v>219</v>
      </c>
      <c r="CD51" s="139">
        <v>219</v>
      </c>
    </row>
    <row r="52" spans="2:82">
      <c r="B52" s="131" t="s">
        <v>34</v>
      </c>
      <c r="C52" s="133">
        <f t="shared" si="43"/>
        <v>2451.1999999999998</v>
      </c>
      <c r="D52" s="133">
        <f t="shared" si="43"/>
        <v>1848.8</v>
      </c>
      <c r="E52" s="133">
        <f t="shared" si="43"/>
        <v>1871</v>
      </c>
      <c r="F52" s="133">
        <f t="shared" si="43"/>
        <v>1769.6</v>
      </c>
      <c r="G52" s="133">
        <f t="shared" si="43"/>
        <v>2038.3999999999999</v>
      </c>
      <c r="H52" s="133">
        <f t="shared" si="43"/>
        <v>2312.1999999999998</v>
      </c>
      <c r="I52" s="133">
        <f t="shared" si="43"/>
        <v>2107.6</v>
      </c>
      <c r="J52" s="133">
        <f t="shared" si="43"/>
        <v>1947</v>
      </c>
      <c r="K52" s="133">
        <f t="shared" si="43"/>
        <v>1862</v>
      </c>
      <c r="L52" s="133">
        <f t="shared" si="43"/>
        <v>1885</v>
      </c>
      <c r="M52" s="133">
        <f t="shared" si="43"/>
        <v>1712.2</v>
      </c>
      <c r="N52" s="133">
        <f t="shared" si="43"/>
        <v>1600.2</v>
      </c>
      <c r="O52" s="133">
        <f t="shared" ref="O52:R52" si="46">AK52+BF52*$V$6+BF59*$V$8+BF66*$V$10</f>
        <v>1757</v>
      </c>
      <c r="P52" s="133">
        <f t="shared" si="46"/>
        <v>2019.6</v>
      </c>
      <c r="Q52" s="133">
        <f t="shared" si="46"/>
        <v>2032.8</v>
      </c>
      <c r="R52" s="133">
        <f t="shared" si="46"/>
        <v>2298</v>
      </c>
      <c r="S52" s="133"/>
      <c r="T52" s="344">
        <v>222.7626779033364</v>
      </c>
      <c r="U52" s="133"/>
      <c r="V52" s="133"/>
      <c r="X52" s="131" t="s">
        <v>34</v>
      </c>
      <c r="Y52" s="135">
        <v>1344</v>
      </c>
      <c r="Z52" s="135">
        <v>998</v>
      </c>
      <c r="AA52" s="135">
        <v>999</v>
      </c>
      <c r="AB52" s="135">
        <v>957</v>
      </c>
      <c r="AC52" s="135">
        <v>1097</v>
      </c>
      <c r="AD52" s="135">
        <v>1239</v>
      </c>
      <c r="AE52" s="135">
        <v>1140</v>
      </c>
      <c r="AF52" s="135">
        <v>1050</v>
      </c>
      <c r="AG52" s="135">
        <v>1012</v>
      </c>
      <c r="AH52" s="411">
        <v>1037</v>
      </c>
      <c r="AI52" s="135">
        <v>955</v>
      </c>
      <c r="AJ52" s="135">
        <v>901</v>
      </c>
      <c r="AK52" s="135">
        <v>1006</v>
      </c>
      <c r="AL52" s="135">
        <v>1169</v>
      </c>
      <c r="AM52" s="135">
        <v>1187</v>
      </c>
      <c r="AN52" s="135">
        <v>1338</v>
      </c>
      <c r="AO52" s="136"/>
      <c r="AP52" s="326"/>
      <c r="AQ52" s="122"/>
      <c r="AR52" s="600"/>
      <c r="AS52" s="131" t="s">
        <v>34</v>
      </c>
      <c r="AT52" s="139">
        <v>450</v>
      </c>
      <c r="AU52" s="139">
        <v>335</v>
      </c>
      <c r="AV52" s="139">
        <v>343</v>
      </c>
      <c r="AW52" s="139">
        <v>326</v>
      </c>
      <c r="AX52" s="139">
        <v>361</v>
      </c>
      <c r="AY52" s="139">
        <v>397</v>
      </c>
      <c r="AZ52" s="139">
        <v>375</v>
      </c>
      <c r="BA52" s="139">
        <v>376</v>
      </c>
      <c r="BB52" s="139">
        <v>318</v>
      </c>
      <c r="BC52" s="139">
        <v>357</v>
      </c>
      <c r="BD52" s="139">
        <v>348</v>
      </c>
      <c r="BE52" s="139">
        <v>324</v>
      </c>
      <c r="BF52" s="139">
        <v>385</v>
      </c>
      <c r="BG52" s="139">
        <v>446</v>
      </c>
      <c r="BH52" s="139">
        <v>435</v>
      </c>
      <c r="BI52" s="139">
        <v>495</v>
      </c>
      <c r="BM52" s="604"/>
      <c r="BN52" s="142" t="s">
        <v>34</v>
      </c>
      <c r="BO52" s="139">
        <v>346</v>
      </c>
      <c r="BP52" s="139">
        <v>288</v>
      </c>
      <c r="BQ52" s="139">
        <v>321</v>
      </c>
      <c r="BR52" s="139">
        <v>284</v>
      </c>
      <c r="BS52" s="139">
        <v>342</v>
      </c>
      <c r="BT52" s="139">
        <v>421</v>
      </c>
      <c r="BU52" s="139">
        <v>390</v>
      </c>
      <c r="BV52" s="139">
        <v>355</v>
      </c>
      <c r="BW52" s="139">
        <v>329</v>
      </c>
      <c r="BX52" s="139">
        <v>322</v>
      </c>
      <c r="BY52" s="139">
        <v>251</v>
      </c>
      <c r="BZ52" s="139">
        <v>196</v>
      </c>
      <c r="CA52" s="139">
        <v>165</v>
      </c>
      <c r="CB52" s="139">
        <v>190</v>
      </c>
      <c r="CC52" s="139">
        <v>221</v>
      </c>
      <c r="CD52" s="139">
        <v>243</v>
      </c>
    </row>
    <row r="53" spans="2:82">
      <c r="B53" s="131" t="s">
        <v>35</v>
      </c>
      <c r="C53" s="133">
        <f t="shared" ref="C53:N53" si="47">Y53</f>
        <v>273</v>
      </c>
      <c r="D53" s="133">
        <f t="shared" si="47"/>
        <v>340</v>
      </c>
      <c r="E53" s="133">
        <f t="shared" si="47"/>
        <v>379</v>
      </c>
      <c r="F53" s="133">
        <f t="shared" si="47"/>
        <v>556</v>
      </c>
      <c r="G53" s="133">
        <f t="shared" si="47"/>
        <v>649</v>
      </c>
      <c r="H53" s="133">
        <f t="shared" si="47"/>
        <v>735</v>
      </c>
      <c r="I53" s="133">
        <f t="shared" si="47"/>
        <v>674</v>
      </c>
      <c r="J53" s="133">
        <f t="shared" si="47"/>
        <v>791</v>
      </c>
      <c r="K53" s="133">
        <f t="shared" si="47"/>
        <v>843</v>
      </c>
      <c r="L53" s="133">
        <f t="shared" si="47"/>
        <v>959</v>
      </c>
      <c r="M53" s="133">
        <f t="shared" si="47"/>
        <v>1118</v>
      </c>
      <c r="N53" s="133">
        <f t="shared" si="47"/>
        <v>1075</v>
      </c>
      <c r="O53" s="133">
        <f t="shared" ref="O53" si="48">AK53</f>
        <v>1341</v>
      </c>
      <c r="P53" s="133">
        <f t="shared" ref="P53" si="49">AL53</f>
        <v>1315</v>
      </c>
      <c r="Q53" s="133">
        <f t="shared" ref="Q53" si="50">AM53</f>
        <v>1475</v>
      </c>
      <c r="R53" s="133">
        <f t="shared" ref="R53" si="51">AN53</f>
        <v>1503</v>
      </c>
      <c r="S53" s="133"/>
      <c r="T53" s="344">
        <v>228.97328810729573</v>
      </c>
      <c r="U53" s="133"/>
      <c r="V53" s="133"/>
      <c r="X53" s="131" t="s">
        <v>35</v>
      </c>
      <c r="Y53" s="135">
        <v>273</v>
      </c>
      <c r="Z53" s="135">
        <v>340</v>
      </c>
      <c r="AA53" s="135">
        <v>379</v>
      </c>
      <c r="AB53" s="135">
        <v>556</v>
      </c>
      <c r="AC53" s="135">
        <v>649</v>
      </c>
      <c r="AD53" s="135">
        <v>735</v>
      </c>
      <c r="AE53" s="135">
        <v>674</v>
      </c>
      <c r="AF53" s="135">
        <v>791</v>
      </c>
      <c r="AG53" s="135">
        <v>843</v>
      </c>
      <c r="AH53" s="411">
        <v>959</v>
      </c>
      <c r="AI53" s="135">
        <v>1118</v>
      </c>
      <c r="AJ53" s="135">
        <v>1075</v>
      </c>
      <c r="AK53" s="135">
        <v>1341</v>
      </c>
      <c r="AL53" s="135">
        <v>1315</v>
      </c>
      <c r="AM53" s="135">
        <v>1475</v>
      </c>
      <c r="AN53" s="135">
        <v>1503</v>
      </c>
      <c r="AO53" s="136"/>
      <c r="AP53" s="326"/>
      <c r="AQ53" s="122"/>
      <c r="AR53" s="600"/>
      <c r="AS53" s="131" t="s">
        <v>36</v>
      </c>
      <c r="AT53" s="139">
        <v>182</v>
      </c>
      <c r="AU53" s="139">
        <v>161</v>
      </c>
      <c r="AV53" s="139">
        <v>172</v>
      </c>
      <c r="AW53" s="139">
        <v>126</v>
      </c>
      <c r="AX53" s="139">
        <v>170</v>
      </c>
      <c r="AY53" s="139">
        <v>157</v>
      </c>
      <c r="AZ53" s="139">
        <v>156</v>
      </c>
      <c r="BA53" s="139">
        <v>205</v>
      </c>
      <c r="BB53" s="139">
        <v>195</v>
      </c>
      <c r="BC53" s="139">
        <v>212</v>
      </c>
      <c r="BD53" s="139">
        <v>206</v>
      </c>
      <c r="BE53" s="139">
        <v>181</v>
      </c>
      <c r="BF53" s="139">
        <v>214</v>
      </c>
      <c r="BG53" s="139">
        <v>248</v>
      </c>
      <c r="BH53" s="139">
        <v>273</v>
      </c>
      <c r="BI53" s="139">
        <v>279</v>
      </c>
      <c r="BM53" s="604"/>
      <c r="BN53" s="142" t="s">
        <v>36</v>
      </c>
      <c r="BO53" s="139">
        <v>279</v>
      </c>
      <c r="BP53" s="139">
        <v>255</v>
      </c>
      <c r="BQ53" s="139">
        <v>267</v>
      </c>
      <c r="BR53" s="139">
        <v>248</v>
      </c>
      <c r="BS53" s="139">
        <v>215</v>
      </c>
      <c r="BT53" s="139">
        <v>267</v>
      </c>
      <c r="BU53" s="139">
        <v>269</v>
      </c>
      <c r="BV53" s="139">
        <v>286</v>
      </c>
      <c r="BW53" s="139">
        <v>288</v>
      </c>
      <c r="BX53" s="139">
        <v>285</v>
      </c>
      <c r="BY53" s="139">
        <v>303</v>
      </c>
      <c r="BZ53" s="139">
        <v>241</v>
      </c>
      <c r="CA53" s="139">
        <v>217</v>
      </c>
      <c r="CB53" s="139">
        <v>212</v>
      </c>
      <c r="CC53" s="139">
        <v>210</v>
      </c>
      <c r="CD53" s="139">
        <v>255</v>
      </c>
    </row>
    <row r="54" spans="2:82">
      <c r="B54" s="131" t="s">
        <v>36</v>
      </c>
      <c r="C54" s="133">
        <f t="shared" ref="C54:N54" si="52">Y54+$V$13*Y55+$V$6*(AT53+$V$13*AT54)+$V$8*(AT60+$V$13*AT61)+$V$10*(AT67+$V$13*AT68)</f>
        <v>992.2</v>
      </c>
      <c r="D54" s="133">
        <f t="shared" si="52"/>
        <v>948.19999999999993</v>
      </c>
      <c r="E54" s="133">
        <f t="shared" si="52"/>
        <v>987.6</v>
      </c>
      <c r="F54" s="133">
        <f t="shared" si="52"/>
        <v>899.19999999999993</v>
      </c>
      <c r="G54" s="133">
        <f t="shared" si="52"/>
        <v>908.6</v>
      </c>
      <c r="H54" s="133">
        <f t="shared" si="52"/>
        <v>1027.2</v>
      </c>
      <c r="I54" s="133">
        <f t="shared" si="52"/>
        <v>1022.5999999999999</v>
      </c>
      <c r="J54" s="133">
        <f t="shared" si="52"/>
        <v>1152.4000000000001</v>
      </c>
      <c r="K54" s="133">
        <f t="shared" si="52"/>
        <v>1132</v>
      </c>
      <c r="L54" s="133">
        <f t="shared" si="52"/>
        <v>1190.2</v>
      </c>
      <c r="M54" s="133">
        <f t="shared" si="52"/>
        <v>1288.2</v>
      </c>
      <c r="N54" s="133">
        <f t="shared" si="52"/>
        <v>1153</v>
      </c>
      <c r="O54" s="133">
        <f t="shared" ref="O54:R54" si="53">AK54+$V$13*AK55+$V$6*(BF53+$V$13*BF54)+$V$8*(BF60+$V$13*BF61)+$V$10*(BF67+$V$13*BF68)</f>
        <v>1157.3</v>
      </c>
      <c r="P54" s="133">
        <f t="shared" si="53"/>
        <v>1332.2</v>
      </c>
      <c r="Q54" s="133">
        <f t="shared" si="53"/>
        <v>1330.2</v>
      </c>
      <c r="R54" s="133">
        <f t="shared" si="53"/>
        <v>1464.5</v>
      </c>
      <c r="S54" s="133"/>
      <c r="T54" s="344">
        <v>100.01315691225608</v>
      </c>
      <c r="U54" s="133"/>
      <c r="V54" s="133"/>
      <c r="X54" s="131" t="s">
        <v>36</v>
      </c>
      <c r="Y54" s="135">
        <v>534</v>
      </c>
      <c r="Z54" s="135">
        <v>517</v>
      </c>
      <c r="AA54" s="135">
        <v>526</v>
      </c>
      <c r="AB54" s="135">
        <v>472</v>
      </c>
      <c r="AC54" s="135">
        <v>483</v>
      </c>
      <c r="AD54" s="135">
        <v>543</v>
      </c>
      <c r="AE54" s="135">
        <v>540</v>
      </c>
      <c r="AF54" s="135">
        <v>611</v>
      </c>
      <c r="AG54" s="135">
        <v>599</v>
      </c>
      <c r="AH54" s="411">
        <v>626</v>
      </c>
      <c r="AI54" s="135">
        <v>687</v>
      </c>
      <c r="AJ54" s="135">
        <v>595</v>
      </c>
      <c r="AK54" s="135">
        <v>611</v>
      </c>
      <c r="AL54" s="135">
        <v>709</v>
      </c>
      <c r="AM54" s="135">
        <v>727</v>
      </c>
      <c r="AN54" s="135">
        <v>799</v>
      </c>
      <c r="AO54" s="136"/>
      <c r="AP54" s="326"/>
      <c r="AQ54" s="122"/>
      <c r="AR54" s="600"/>
      <c r="AS54" s="131" t="s">
        <v>144</v>
      </c>
      <c r="AT54" s="135">
        <v>0</v>
      </c>
      <c r="AU54" s="135">
        <v>0</v>
      </c>
      <c r="AV54" s="135">
        <v>0</v>
      </c>
      <c r="AW54" s="135">
        <v>0</v>
      </c>
      <c r="AX54" s="135">
        <v>0</v>
      </c>
      <c r="AY54" s="135">
        <v>0</v>
      </c>
      <c r="AZ54" s="135">
        <v>0</v>
      </c>
      <c r="BA54" s="135">
        <v>0</v>
      </c>
      <c r="BB54" s="135">
        <v>0</v>
      </c>
      <c r="BC54" s="139">
        <v>0</v>
      </c>
      <c r="BD54" s="139">
        <v>0</v>
      </c>
      <c r="BE54" s="139">
        <v>17</v>
      </c>
      <c r="BF54" s="139">
        <v>15</v>
      </c>
      <c r="BG54" s="139">
        <v>25</v>
      </c>
      <c r="BH54" s="139">
        <v>19</v>
      </c>
      <c r="BI54" s="139">
        <v>31</v>
      </c>
      <c r="BM54" s="604"/>
      <c r="BN54" s="131" t="s">
        <v>144</v>
      </c>
      <c r="BO54" s="135">
        <v>0</v>
      </c>
      <c r="BP54" s="135">
        <v>0</v>
      </c>
      <c r="BQ54" s="135">
        <v>0</v>
      </c>
      <c r="BR54" s="135">
        <v>0</v>
      </c>
      <c r="BS54" s="135">
        <v>0</v>
      </c>
      <c r="BT54" s="135">
        <v>0</v>
      </c>
      <c r="BU54" s="135">
        <v>0</v>
      </c>
      <c r="BV54" s="135">
        <v>0</v>
      </c>
      <c r="BW54" s="135">
        <v>0</v>
      </c>
      <c r="BX54" s="139">
        <v>0</v>
      </c>
      <c r="BY54" s="139">
        <v>0</v>
      </c>
      <c r="BZ54" s="139">
        <v>23</v>
      </c>
      <c r="CA54" s="139">
        <v>19</v>
      </c>
      <c r="CB54" s="139">
        <v>16</v>
      </c>
      <c r="CC54" s="139">
        <v>8</v>
      </c>
      <c r="CD54" s="139">
        <v>20</v>
      </c>
    </row>
    <row r="55" spans="2:82">
      <c r="B55" s="131" t="s">
        <v>37</v>
      </c>
      <c r="C55" s="133">
        <f t="shared" ref="C55:N56" si="54">Y56+AT55*$V$6+AT62*$V$8+AT69*$V$10</f>
        <v>100.80000000000001</v>
      </c>
      <c r="D55" s="133">
        <f t="shared" si="54"/>
        <v>83</v>
      </c>
      <c r="E55" s="133">
        <f t="shared" si="54"/>
        <v>21</v>
      </c>
      <c r="F55" s="133">
        <f t="shared" si="54"/>
        <v>27.2</v>
      </c>
      <c r="G55" s="133">
        <f t="shared" si="54"/>
        <v>127.2</v>
      </c>
      <c r="H55" s="133">
        <f t="shared" si="54"/>
        <v>121.4</v>
      </c>
      <c r="I55" s="133">
        <f t="shared" si="54"/>
        <v>93.8</v>
      </c>
      <c r="J55" s="133">
        <f t="shared" si="54"/>
        <v>90.6</v>
      </c>
      <c r="K55" s="133">
        <f t="shared" si="54"/>
        <v>98.199999999999989</v>
      </c>
      <c r="L55" s="133">
        <f t="shared" si="54"/>
        <v>94.8</v>
      </c>
      <c r="M55" s="133">
        <f t="shared" si="54"/>
        <v>105.60000000000001</v>
      </c>
      <c r="N55" s="133">
        <f t="shared" si="54"/>
        <v>127</v>
      </c>
      <c r="O55" s="133">
        <f t="shared" ref="O55:R55" si="55">AK56+BF55*$V$6+BF62*$V$8+BF69*$V$10</f>
        <v>120</v>
      </c>
      <c r="P55" s="133">
        <f t="shared" si="55"/>
        <v>112.2</v>
      </c>
      <c r="Q55" s="133">
        <f t="shared" si="55"/>
        <v>77</v>
      </c>
      <c r="R55" s="133">
        <f t="shared" si="55"/>
        <v>43</v>
      </c>
      <c r="S55" s="133"/>
      <c r="T55" s="344">
        <v>35.222145811343701</v>
      </c>
      <c r="U55" s="133"/>
      <c r="V55" s="133"/>
      <c r="X55" s="131" t="s">
        <v>144</v>
      </c>
      <c r="Y55" s="135">
        <v>0</v>
      </c>
      <c r="Z55" s="135">
        <v>0</v>
      </c>
      <c r="AA55" s="135">
        <v>0</v>
      </c>
      <c r="AB55" s="135">
        <v>0</v>
      </c>
      <c r="AC55" s="135">
        <v>0</v>
      </c>
      <c r="AD55" s="135">
        <v>0</v>
      </c>
      <c r="AE55" s="135">
        <v>0</v>
      </c>
      <c r="AF55" s="135">
        <v>0</v>
      </c>
      <c r="AG55" s="135">
        <v>0</v>
      </c>
      <c r="AH55" s="411">
        <v>0</v>
      </c>
      <c r="AI55" s="135">
        <v>0</v>
      </c>
      <c r="AJ55" s="135">
        <v>65</v>
      </c>
      <c r="AK55" s="135">
        <v>50</v>
      </c>
      <c r="AL55" s="135">
        <v>70</v>
      </c>
      <c r="AM55" s="135">
        <v>52</v>
      </c>
      <c r="AN55" s="135">
        <v>76</v>
      </c>
      <c r="AO55" s="136"/>
      <c r="AP55" s="326"/>
      <c r="AQ55" s="122"/>
      <c r="AR55" s="600"/>
      <c r="AS55" s="131" t="s">
        <v>37</v>
      </c>
      <c r="AT55" s="139">
        <v>38</v>
      </c>
      <c r="AU55" s="139">
        <v>19</v>
      </c>
      <c r="AV55" s="139">
        <v>7</v>
      </c>
      <c r="AW55" s="139">
        <v>5</v>
      </c>
      <c r="AX55" s="139">
        <v>26</v>
      </c>
      <c r="AY55" s="139">
        <v>28</v>
      </c>
      <c r="AZ55" s="139">
        <v>21</v>
      </c>
      <c r="BA55" s="139">
        <v>19</v>
      </c>
      <c r="BB55" s="139">
        <v>16</v>
      </c>
      <c r="BC55" s="139">
        <v>24</v>
      </c>
      <c r="BD55" s="139">
        <v>24</v>
      </c>
      <c r="BE55" s="139">
        <v>28</v>
      </c>
      <c r="BF55" s="139">
        <v>27</v>
      </c>
      <c r="BG55" s="139">
        <v>19</v>
      </c>
      <c r="BH55" s="139">
        <v>19</v>
      </c>
      <c r="BI55" s="139">
        <v>9</v>
      </c>
      <c r="BM55" s="604"/>
      <c r="BN55" s="142" t="s">
        <v>37</v>
      </c>
      <c r="BO55" s="139">
        <v>37</v>
      </c>
      <c r="BP55" s="139">
        <v>26</v>
      </c>
      <c r="BQ55" s="139">
        <v>8</v>
      </c>
      <c r="BR55" s="139">
        <v>10</v>
      </c>
      <c r="BS55" s="139">
        <v>51</v>
      </c>
      <c r="BT55" s="139">
        <v>49</v>
      </c>
      <c r="BU55" s="139">
        <v>34</v>
      </c>
      <c r="BV55" s="139">
        <v>28</v>
      </c>
      <c r="BW55" s="139">
        <v>35</v>
      </c>
      <c r="BX55" s="139">
        <v>27</v>
      </c>
      <c r="BY55" s="139">
        <v>27</v>
      </c>
      <c r="BZ55" s="139">
        <v>34</v>
      </c>
      <c r="CA55" s="139">
        <v>25</v>
      </c>
      <c r="CB55" s="139">
        <v>20</v>
      </c>
      <c r="CC55" s="139">
        <v>19</v>
      </c>
      <c r="CD55" s="139">
        <v>14</v>
      </c>
    </row>
    <row r="56" spans="2:82" ht="18" customHeight="1">
      <c r="B56" s="131" t="s">
        <v>38</v>
      </c>
      <c r="C56" s="133">
        <f t="shared" si="54"/>
        <v>6.6</v>
      </c>
      <c r="D56" s="133">
        <f t="shared" si="54"/>
        <v>6.8</v>
      </c>
      <c r="E56" s="133">
        <f t="shared" si="54"/>
        <v>2</v>
      </c>
      <c r="F56" s="133">
        <f t="shared" si="54"/>
        <v>35</v>
      </c>
      <c r="G56" s="133">
        <f t="shared" si="54"/>
        <v>6</v>
      </c>
      <c r="H56" s="133">
        <f t="shared" si="54"/>
        <v>0</v>
      </c>
      <c r="I56" s="133">
        <f t="shared" si="54"/>
        <v>4.4000000000000004</v>
      </c>
      <c r="J56" s="133">
        <f t="shared" si="54"/>
        <v>0</v>
      </c>
      <c r="K56" s="133">
        <f t="shared" si="54"/>
        <v>0</v>
      </c>
      <c r="L56" s="133">
        <f t="shared" si="54"/>
        <v>142.79999999999998</v>
      </c>
      <c r="M56" s="133">
        <f t="shared" si="54"/>
        <v>170.2</v>
      </c>
      <c r="N56" s="133">
        <f t="shared" si="54"/>
        <v>214.2</v>
      </c>
      <c r="O56" s="133">
        <f t="shared" ref="O56:R56" si="56">AK57+BF56*$V$6+BF63*$V$8+BF70*$V$10</f>
        <v>213.8</v>
      </c>
      <c r="P56" s="133">
        <f t="shared" si="56"/>
        <v>193.4</v>
      </c>
      <c r="Q56" s="133">
        <f t="shared" si="56"/>
        <v>219.20000000000002</v>
      </c>
      <c r="R56" s="133">
        <f t="shared" si="56"/>
        <v>255.6</v>
      </c>
      <c r="S56" s="133"/>
      <c r="T56" s="344">
        <v>43.817343091013129</v>
      </c>
      <c r="U56" s="133"/>
      <c r="V56" s="133"/>
      <c r="X56" s="131" t="s">
        <v>37</v>
      </c>
      <c r="Y56" s="135">
        <v>56</v>
      </c>
      <c r="Z56" s="135">
        <v>48</v>
      </c>
      <c r="AA56" s="135">
        <v>11</v>
      </c>
      <c r="AB56" s="135">
        <v>14</v>
      </c>
      <c r="AC56" s="135">
        <v>68</v>
      </c>
      <c r="AD56" s="135">
        <v>63</v>
      </c>
      <c r="AE56" s="135">
        <v>51</v>
      </c>
      <c r="AF56" s="135">
        <v>47</v>
      </c>
      <c r="AG56" s="135">
        <v>52</v>
      </c>
      <c r="AH56" s="411">
        <v>51</v>
      </c>
      <c r="AI56" s="135">
        <v>57</v>
      </c>
      <c r="AJ56" s="135">
        <v>70</v>
      </c>
      <c r="AK56" s="135">
        <v>66</v>
      </c>
      <c r="AL56" s="135">
        <v>61</v>
      </c>
      <c r="AM56" s="135">
        <v>43</v>
      </c>
      <c r="AN56" s="135">
        <v>23</v>
      </c>
      <c r="AO56" s="136"/>
      <c r="AP56" s="326"/>
      <c r="AQ56" s="122"/>
      <c r="AR56" s="601"/>
      <c r="AS56" s="147" t="s">
        <v>38</v>
      </c>
      <c r="AT56" s="145">
        <v>2</v>
      </c>
      <c r="AU56" s="145">
        <v>1</v>
      </c>
      <c r="AV56" s="146">
        <v>0</v>
      </c>
      <c r="AW56" s="145">
        <v>2</v>
      </c>
      <c r="AX56" s="145">
        <v>0</v>
      </c>
      <c r="AY56" s="146">
        <v>0</v>
      </c>
      <c r="AZ56" s="146">
        <v>0</v>
      </c>
      <c r="BA56" s="146">
        <v>0</v>
      </c>
      <c r="BB56" s="146">
        <v>0</v>
      </c>
      <c r="BC56" s="146">
        <v>29</v>
      </c>
      <c r="BD56" s="146">
        <v>39</v>
      </c>
      <c r="BE56" s="146">
        <v>50</v>
      </c>
      <c r="BF56" s="146">
        <v>48</v>
      </c>
      <c r="BG56" s="146">
        <v>35</v>
      </c>
      <c r="BH56" s="146">
        <v>51</v>
      </c>
      <c r="BI56" s="146">
        <v>65</v>
      </c>
      <c r="BM56" s="604"/>
      <c r="BN56" s="144" t="s">
        <v>38</v>
      </c>
      <c r="BO56" s="145">
        <v>3</v>
      </c>
      <c r="BP56" s="145">
        <v>3</v>
      </c>
      <c r="BQ56" s="146">
        <v>1</v>
      </c>
      <c r="BR56" s="145">
        <v>12</v>
      </c>
      <c r="BS56" s="145">
        <v>3</v>
      </c>
      <c r="BT56" s="146">
        <v>0</v>
      </c>
      <c r="BU56" s="146">
        <v>2</v>
      </c>
      <c r="BV56" s="146">
        <v>0</v>
      </c>
      <c r="BW56" s="146">
        <v>0</v>
      </c>
      <c r="BX56" s="146">
        <v>34</v>
      </c>
      <c r="BY56" s="146">
        <v>46</v>
      </c>
      <c r="BZ56" s="146">
        <v>40</v>
      </c>
      <c r="CA56" s="146">
        <v>47</v>
      </c>
      <c r="CB56" s="146">
        <v>29</v>
      </c>
      <c r="CC56" s="146">
        <v>46</v>
      </c>
      <c r="CD56" s="146">
        <v>56</v>
      </c>
    </row>
    <row r="57" spans="2:82">
      <c r="B57" s="131" t="s">
        <v>39</v>
      </c>
      <c r="C57" s="133">
        <f t="shared" ref="C57:N60" si="57">Y58</f>
        <v>0</v>
      </c>
      <c r="D57" s="133">
        <f t="shared" si="57"/>
        <v>0</v>
      </c>
      <c r="E57" s="133">
        <f t="shared" si="57"/>
        <v>0</v>
      </c>
      <c r="F57" s="133">
        <f t="shared" si="57"/>
        <v>222</v>
      </c>
      <c r="G57" s="133">
        <f t="shared" si="57"/>
        <v>158</v>
      </c>
      <c r="H57" s="133">
        <f t="shared" si="57"/>
        <v>218</v>
      </c>
      <c r="I57" s="133">
        <f t="shared" si="57"/>
        <v>240</v>
      </c>
      <c r="J57" s="133">
        <f t="shared" si="57"/>
        <v>234</v>
      </c>
      <c r="K57" s="133">
        <f t="shared" si="57"/>
        <v>189</v>
      </c>
      <c r="L57" s="133">
        <f t="shared" si="57"/>
        <v>208</v>
      </c>
      <c r="M57" s="133">
        <f t="shared" si="57"/>
        <v>188</v>
      </c>
      <c r="N57" s="133">
        <f t="shared" si="57"/>
        <v>244</v>
      </c>
      <c r="O57" s="133">
        <f t="shared" ref="O57:O60" si="58">AK58</f>
        <v>251</v>
      </c>
      <c r="P57" s="133">
        <f t="shared" ref="P57:P60" si="59">AL58</f>
        <v>244</v>
      </c>
      <c r="Q57" s="133">
        <f t="shared" ref="Q57:Q60" si="60">AM58</f>
        <v>249</v>
      </c>
      <c r="R57" s="133">
        <f t="shared" ref="R57:R60" si="61">AN58</f>
        <v>238</v>
      </c>
      <c r="S57" s="133"/>
      <c r="T57" s="346">
        <v>26.824828584194716</v>
      </c>
      <c r="U57" s="133"/>
      <c r="V57" s="133"/>
      <c r="X57" s="131" t="s">
        <v>38</v>
      </c>
      <c r="Y57" s="135">
        <v>4</v>
      </c>
      <c r="Z57" s="135">
        <v>4</v>
      </c>
      <c r="AA57" s="135">
        <v>1</v>
      </c>
      <c r="AB57" s="135">
        <v>17</v>
      </c>
      <c r="AC57" s="135">
        <v>3</v>
      </c>
      <c r="AD57" s="135">
        <v>0</v>
      </c>
      <c r="AE57" s="135">
        <v>2</v>
      </c>
      <c r="AF57" s="135">
        <v>0</v>
      </c>
      <c r="AG57" s="135">
        <v>0</v>
      </c>
      <c r="AH57" s="411">
        <v>78</v>
      </c>
      <c r="AI57" s="135">
        <v>98</v>
      </c>
      <c r="AJ57" s="135">
        <v>120</v>
      </c>
      <c r="AK57" s="135">
        <v>118</v>
      </c>
      <c r="AL57" s="135">
        <v>114</v>
      </c>
      <c r="AM57" s="135">
        <v>128</v>
      </c>
      <c r="AN57" s="135">
        <v>142</v>
      </c>
      <c r="AO57" s="136"/>
      <c r="AP57" s="326"/>
      <c r="AQ57" s="122"/>
      <c r="AR57" s="600" t="s">
        <v>99</v>
      </c>
      <c r="AS57" s="376" t="s">
        <v>33</v>
      </c>
      <c r="AT57" s="138">
        <v>677</v>
      </c>
      <c r="AU57" s="138">
        <v>680</v>
      </c>
      <c r="AV57" s="138">
        <v>659</v>
      </c>
      <c r="AW57" s="138">
        <v>747</v>
      </c>
      <c r="AX57" s="138">
        <v>657</v>
      </c>
      <c r="AY57" s="138">
        <v>817</v>
      </c>
      <c r="AZ57" s="138">
        <v>575</v>
      </c>
      <c r="BA57" s="138">
        <v>576</v>
      </c>
      <c r="BB57" s="138">
        <v>534</v>
      </c>
      <c r="BC57" s="138">
        <v>486</v>
      </c>
      <c r="BD57" s="138">
        <v>394</v>
      </c>
      <c r="BE57" s="139">
        <v>472</v>
      </c>
      <c r="BF57" s="139">
        <v>471</v>
      </c>
      <c r="BG57" s="139">
        <v>509</v>
      </c>
      <c r="BH57" s="139">
        <v>558</v>
      </c>
      <c r="BI57" s="139">
        <v>512</v>
      </c>
      <c r="BM57" s="602" t="s">
        <v>52</v>
      </c>
      <c r="BN57" s="137" t="s">
        <v>33</v>
      </c>
      <c r="BO57" s="138">
        <v>945</v>
      </c>
      <c r="BP57" s="138">
        <v>1008</v>
      </c>
      <c r="BQ57" s="138">
        <v>1022</v>
      </c>
      <c r="BR57" s="138">
        <v>1112</v>
      </c>
      <c r="BS57" s="138">
        <v>1036</v>
      </c>
      <c r="BT57" s="138">
        <v>1338</v>
      </c>
      <c r="BU57" s="138">
        <v>995</v>
      </c>
      <c r="BV57" s="138">
        <v>957</v>
      </c>
      <c r="BW57" s="138">
        <v>880</v>
      </c>
      <c r="BX57" s="138">
        <v>814</v>
      </c>
      <c r="BY57" s="138">
        <v>733</v>
      </c>
      <c r="BZ57" s="138">
        <v>795</v>
      </c>
      <c r="CA57" s="138">
        <v>772</v>
      </c>
      <c r="CB57" s="138">
        <v>850</v>
      </c>
      <c r="CC57" s="138">
        <v>894</v>
      </c>
      <c r="CD57" s="138">
        <v>792</v>
      </c>
    </row>
    <row r="58" spans="2:82" ht="18" customHeight="1">
      <c r="B58" s="131" t="s">
        <v>15</v>
      </c>
      <c r="C58" s="133">
        <f t="shared" si="57"/>
        <v>342</v>
      </c>
      <c r="D58" s="133">
        <f t="shared" si="57"/>
        <v>401</v>
      </c>
      <c r="E58" s="133">
        <f t="shared" si="57"/>
        <v>437</v>
      </c>
      <c r="F58" s="133">
        <f t="shared" si="57"/>
        <v>384</v>
      </c>
      <c r="G58" s="133">
        <f t="shared" si="57"/>
        <v>386</v>
      </c>
      <c r="H58" s="133">
        <f t="shared" si="57"/>
        <v>359</v>
      </c>
      <c r="I58" s="133">
        <f t="shared" si="57"/>
        <v>410</v>
      </c>
      <c r="J58" s="133">
        <f t="shared" si="57"/>
        <v>449</v>
      </c>
      <c r="K58" s="133">
        <f t="shared" si="57"/>
        <v>415</v>
      </c>
      <c r="L58" s="133">
        <f t="shared" si="57"/>
        <v>391</v>
      </c>
      <c r="M58" s="133">
        <f t="shared" si="57"/>
        <v>436</v>
      </c>
      <c r="N58" s="133">
        <f t="shared" si="57"/>
        <v>439</v>
      </c>
      <c r="O58" s="133">
        <f t="shared" si="58"/>
        <v>391</v>
      </c>
      <c r="P58" s="133">
        <f t="shared" si="59"/>
        <v>429</v>
      </c>
      <c r="Q58" s="133">
        <f t="shared" si="60"/>
        <v>546</v>
      </c>
      <c r="R58" s="133">
        <f t="shared" si="61"/>
        <v>550</v>
      </c>
      <c r="S58" s="133"/>
      <c r="T58" s="344">
        <v>32.67074804435579</v>
      </c>
      <c r="U58" s="133"/>
      <c r="V58" s="133"/>
      <c r="X58" s="131" t="s">
        <v>39</v>
      </c>
      <c r="Y58" s="135"/>
      <c r="Z58" s="135"/>
      <c r="AA58" s="135"/>
      <c r="AB58" s="135">
        <v>222</v>
      </c>
      <c r="AC58" s="135">
        <v>158</v>
      </c>
      <c r="AD58" s="135">
        <v>218</v>
      </c>
      <c r="AE58" s="135">
        <v>240</v>
      </c>
      <c r="AF58" s="135">
        <v>234</v>
      </c>
      <c r="AG58" s="135">
        <v>189</v>
      </c>
      <c r="AH58" s="411">
        <v>208</v>
      </c>
      <c r="AI58" s="135">
        <v>188</v>
      </c>
      <c r="AJ58" s="135">
        <v>244</v>
      </c>
      <c r="AK58" s="135">
        <v>251</v>
      </c>
      <c r="AL58" s="135">
        <v>244</v>
      </c>
      <c r="AM58" s="135">
        <v>249</v>
      </c>
      <c r="AN58" s="135">
        <v>238</v>
      </c>
      <c r="AO58" s="136"/>
      <c r="AP58" s="326"/>
      <c r="AQ58" s="122"/>
      <c r="AR58" s="600"/>
      <c r="AS58" s="131" t="s">
        <v>9</v>
      </c>
      <c r="AT58" s="139">
        <v>505</v>
      </c>
      <c r="AU58" s="139">
        <v>524</v>
      </c>
      <c r="AV58" s="139">
        <v>517</v>
      </c>
      <c r="AW58" s="139">
        <v>554</v>
      </c>
      <c r="AX58" s="139">
        <v>532</v>
      </c>
      <c r="AY58" s="139">
        <v>599</v>
      </c>
      <c r="AZ58" s="139">
        <v>555</v>
      </c>
      <c r="BA58" s="139">
        <v>483</v>
      </c>
      <c r="BB58" s="139">
        <v>468</v>
      </c>
      <c r="BC58" s="139">
        <v>420</v>
      </c>
      <c r="BD58" s="139">
        <v>334</v>
      </c>
      <c r="BE58" s="139">
        <v>399</v>
      </c>
      <c r="BF58" s="139">
        <v>406</v>
      </c>
      <c r="BG58" s="139">
        <v>419</v>
      </c>
      <c r="BH58" s="139">
        <v>467</v>
      </c>
      <c r="BI58" s="139">
        <v>437</v>
      </c>
      <c r="BM58" s="600"/>
      <c r="BN58" s="142" t="s">
        <v>9</v>
      </c>
      <c r="BO58" s="139">
        <v>704</v>
      </c>
      <c r="BP58" s="139">
        <v>784</v>
      </c>
      <c r="BQ58" s="139">
        <v>805</v>
      </c>
      <c r="BR58" s="139">
        <v>827</v>
      </c>
      <c r="BS58" s="139">
        <v>861</v>
      </c>
      <c r="BT58" s="139">
        <v>1004</v>
      </c>
      <c r="BU58" s="139">
        <v>893</v>
      </c>
      <c r="BV58" s="139">
        <v>809</v>
      </c>
      <c r="BW58" s="139">
        <v>811</v>
      </c>
      <c r="BX58" s="139">
        <v>720</v>
      </c>
      <c r="BY58" s="139">
        <v>649</v>
      </c>
      <c r="BZ58" s="139">
        <v>713</v>
      </c>
      <c r="CA58" s="139">
        <v>688</v>
      </c>
      <c r="CB58" s="139">
        <v>716</v>
      </c>
      <c r="CC58" s="139">
        <v>788</v>
      </c>
      <c r="CD58" s="139">
        <v>707</v>
      </c>
    </row>
    <row r="59" spans="2:82">
      <c r="B59" s="131" t="s">
        <v>40</v>
      </c>
      <c r="C59" s="133">
        <f t="shared" si="57"/>
        <v>0</v>
      </c>
      <c r="D59" s="133">
        <f t="shared" si="57"/>
        <v>0</v>
      </c>
      <c r="E59" s="133">
        <f t="shared" si="57"/>
        <v>0</v>
      </c>
      <c r="F59" s="133">
        <f t="shared" si="57"/>
        <v>84335</v>
      </c>
      <c r="G59" s="133">
        <f t="shared" si="57"/>
        <v>44440</v>
      </c>
      <c r="H59" s="133">
        <f t="shared" si="57"/>
        <v>71585</v>
      </c>
      <c r="I59" s="133">
        <f t="shared" si="57"/>
        <v>67122</v>
      </c>
      <c r="J59" s="133">
        <f t="shared" si="57"/>
        <v>54072</v>
      </c>
      <c r="K59" s="133">
        <f t="shared" si="57"/>
        <v>63095</v>
      </c>
      <c r="L59" s="133">
        <f t="shared" si="57"/>
        <v>60894</v>
      </c>
      <c r="M59" s="133">
        <f t="shared" si="57"/>
        <v>49671</v>
      </c>
      <c r="N59" s="133">
        <f t="shared" si="57"/>
        <v>41839</v>
      </c>
      <c r="O59" s="133">
        <f t="shared" si="58"/>
        <v>51592</v>
      </c>
      <c r="P59" s="133">
        <f t="shared" si="59"/>
        <v>47246.13</v>
      </c>
      <c r="Q59" s="133">
        <f t="shared" si="60"/>
        <v>78361.5</v>
      </c>
      <c r="R59" s="133">
        <f t="shared" si="61"/>
        <v>68683.122999999992</v>
      </c>
      <c r="S59" s="133"/>
      <c r="T59" s="346">
        <v>12725.010475133671</v>
      </c>
      <c r="U59" s="133"/>
      <c r="X59" s="131" t="s">
        <v>15</v>
      </c>
      <c r="Y59" s="135">
        <v>342</v>
      </c>
      <c r="Z59" s="135">
        <v>401</v>
      </c>
      <c r="AA59" s="135">
        <v>437</v>
      </c>
      <c r="AB59" s="135">
        <v>384</v>
      </c>
      <c r="AC59" s="135">
        <v>386</v>
      </c>
      <c r="AD59" s="135">
        <v>359</v>
      </c>
      <c r="AE59" s="135">
        <v>410</v>
      </c>
      <c r="AF59" s="135">
        <v>449</v>
      </c>
      <c r="AG59" s="135">
        <v>415</v>
      </c>
      <c r="AH59" s="411">
        <v>391</v>
      </c>
      <c r="AI59" s="135">
        <v>436</v>
      </c>
      <c r="AJ59" s="135">
        <v>439</v>
      </c>
      <c r="AK59" s="135">
        <v>391</v>
      </c>
      <c r="AL59" s="135">
        <v>429</v>
      </c>
      <c r="AM59" s="135">
        <v>546</v>
      </c>
      <c r="AN59" s="135">
        <v>550</v>
      </c>
      <c r="AO59" s="136"/>
      <c r="AP59" s="326"/>
      <c r="AQ59" s="122"/>
      <c r="AR59" s="600"/>
      <c r="AS59" s="131" t="s">
        <v>34</v>
      </c>
      <c r="AT59" s="139">
        <v>506</v>
      </c>
      <c r="AU59" s="139">
        <v>392</v>
      </c>
      <c r="AV59" s="139">
        <v>384</v>
      </c>
      <c r="AW59" s="139">
        <v>355</v>
      </c>
      <c r="AX59" s="139">
        <v>439</v>
      </c>
      <c r="AY59" s="139">
        <v>476</v>
      </c>
      <c r="AZ59" s="139">
        <v>424</v>
      </c>
      <c r="BA59" s="139">
        <v>373</v>
      </c>
      <c r="BB59" s="139">
        <v>358</v>
      </c>
      <c r="BC59" s="139">
        <v>356</v>
      </c>
      <c r="BD59" s="139">
        <v>306</v>
      </c>
      <c r="BE59" s="139">
        <v>308</v>
      </c>
      <c r="BF59" s="139">
        <v>323</v>
      </c>
      <c r="BG59" s="139">
        <v>363</v>
      </c>
      <c r="BH59" s="139">
        <v>349</v>
      </c>
      <c r="BI59" s="139">
        <v>420</v>
      </c>
      <c r="BM59" s="600"/>
      <c r="BN59" s="142" t="s">
        <v>34</v>
      </c>
      <c r="BO59" s="139">
        <v>755</v>
      </c>
      <c r="BP59" s="139">
        <v>592</v>
      </c>
      <c r="BQ59" s="139">
        <v>597</v>
      </c>
      <c r="BR59" s="139">
        <v>571</v>
      </c>
      <c r="BS59" s="139">
        <v>667</v>
      </c>
      <c r="BT59" s="139">
        <v>803</v>
      </c>
      <c r="BU59" s="139">
        <v>701</v>
      </c>
      <c r="BV59" s="139">
        <v>670</v>
      </c>
      <c r="BW59" s="139">
        <v>657</v>
      </c>
      <c r="BX59" s="139">
        <v>653</v>
      </c>
      <c r="BY59" s="139">
        <v>575</v>
      </c>
      <c r="BZ59" s="139">
        <v>570</v>
      </c>
      <c r="CA59" s="139">
        <v>592</v>
      </c>
      <c r="CB59" s="139">
        <v>647</v>
      </c>
      <c r="CC59" s="139">
        <v>621</v>
      </c>
      <c r="CD59" s="139">
        <v>714</v>
      </c>
    </row>
    <row r="60" spans="2:82">
      <c r="B60" s="147" t="s">
        <v>41</v>
      </c>
      <c r="C60" s="148">
        <f t="shared" si="57"/>
        <v>20.132167108361106</v>
      </c>
      <c r="D60" s="148">
        <f t="shared" si="57"/>
        <v>19.643974688825537</v>
      </c>
      <c r="E60" s="148">
        <f t="shared" si="57"/>
        <v>19.378119925422506</v>
      </c>
      <c r="F60" s="148">
        <f t="shared" si="57"/>
        <v>17.249742673591804</v>
      </c>
      <c r="G60" s="148">
        <f t="shared" si="57"/>
        <v>18.826021593549267</v>
      </c>
      <c r="H60" s="148">
        <f t="shared" si="57"/>
        <v>17.58611683449897</v>
      </c>
      <c r="I60" s="148">
        <f t="shared" si="57"/>
        <v>16.333486872409029</v>
      </c>
      <c r="J60" s="148">
        <f t="shared" si="57"/>
        <v>19.68507863062057</v>
      </c>
      <c r="K60" s="148">
        <f t="shared" si="57"/>
        <v>20.514059430900286</v>
      </c>
      <c r="L60" s="148">
        <f t="shared" si="57"/>
        <v>21.696863515938809</v>
      </c>
      <c r="M60" s="148">
        <f t="shared" si="57"/>
        <v>24.617556553100908</v>
      </c>
      <c r="N60" s="148">
        <f t="shared" si="57"/>
        <v>21.279516749038986</v>
      </c>
      <c r="O60" s="148">
        <f t="shared" si="58"/>
        <v>20.770664641543302</v>
      </c>
      <c r="P60" s="148">
        <f t="shared" si="59"/>
        <v>22.129570237331624</v>
      </c>
      <c r="Q60" s="148">
        <f t="shared" si="60"/>
        <v>20.45588877752936</v>
      </c>
      <c r="R60" s="148">
        <f t="shared" si="61"/>
        <v>21.526729021868821</v>
      </c>
      <c r="S60" s="149"/>
      <c r="T60" s="345">
        <v>1.6319025888975476</v>
      </c>
      <c r="X60" s="131" t="s">
        <v>40</v>
      </c>
      <c r="Y60" s="135"/>
      <c r="Z60" s="135"/>
      <c r="AA60" s="135"/>
      <c r="AB60" s="135">
        <v>84335</v>
      </c>
      <c r="AC60" s="135">
        <v>44440</v>
      </c>
      <c r="AD60" s="135">
        <v>71585</v>
      </c>
      <c r="AE60" s="135">
        <v>67122</v>
      </c>
      <c r="AF60" s="135">
        <v>54072</v>
      </c>
      <c r="AG60" s="135">
        <v>63095</v>
      </c>
      <c r="AH60" s="411">
        <v>60894</v>
      </c>
      <c r="AI60" s="135">
        <v>49671</v>
      </c>
      <c r="AJ60" s="135">
        <v>41839</v>
      </c>
      <c r="AK60" s="135">
        <v>51592</v>
      </c>
      <c r="AL60" s="135">
        <v>47246.13</v>
      </c>
      <c r="AM60" s="135">
        <v>78361.5</v>
      </c>
      <c r="AN60" s="135">
        <v>68683.122999999992</v>
      </c>
      <c r="AO60" s="136"/>
      <c r="AP60" s="326"/>
      <c r="AQ60" s="122"/>
      <c r="AR60" s="600"/>
      <c r="AS60" s="131" t="s">
        <v>36</v>
      </c>
      <c r="AT60" s="139">
        <v>195</v>
      </c>
      <c r="AU60" s="139">
        <v>186</v>
      </c>
      <c r="AV60" s="139">
        <v>186</v>
      </c>
      <c r="AW60" s="139">
        <v>180</v>
      </c>
      <c r="AX60" s="139">
        <v>166</v>
      </c>
      <c r="AY60" s="139">
        <v>205</v>
      </c>
      <c r="AZ60" s="139">
        <v>185</v>
      </c>
      <c r="BA60" s="139">
        <v>201</v>
      </c>
      <c r="BB60" s="139">
        <v>203</v>
      </c>
      <c r="BC60" s="139">
        <v>205</v>
      </c>
      <c r="BD60" s="139">
        <v>230</v>
      </c>
      <c r="BE60" s="139">
        <v>202</v>
      </c>
      <c r="BF60" s="139">
        <v>204</v>
      </c>
      <c r="BG60" s="139">
        <v>232</v>
      </c>
      <c r="BH60" s="139">
        <v>226</v>
      </c>
      <c r="BI60" s="139">
        <v>229</v>
      </c>
      <c r="BM60" s="600"/>
      <c r="BN60" s="142" t="s">
        <v>36</v>
      </c>
      <c r="BO60" s="139">
        <v>250</v>
      </c>
      <c r="BP60" s="139">
        <v>235</v>
      </c>
      <c r="BQ60" s="139">
        <v>278</v>
      </c>
      <c r="BR60" s="139">
        <v>267</v>
      </c>
      <c r="BS60" s="139">
        <v>270</v>
      </c>
      <c r="BT60" s="139">
        <v>314</v>
      </c>
      <c r="BU60" s="139">
        <v>330</v>
      </c>
      <c r="BV60" s="139">
        <v>393</v>
      </c>
      <c r="BW60" s="139">
        <v>388</v>
      </c>
      <c r="BX60" s="139">
        <v>421</v>
      </c>
      <c r="BY60" s="139">
        <v>457</v>
      </c>
      <c r="BZ60" s="139">
        <v>378</v>
      </c>
      <c r="CA60" s="139">
        <v>402</v>
      </c>
      <c r="CB60" s="139">
        <v>430</v>
      </c>
      <c r="CC60" s="139">
        <v>417</v>
      </c>
      <c r="CD60" s="139">
        <v>439</v>
      </c>
    </row>
    <row r="61" spans="2:82">
      <c r="C61" s="131"/>
      <c r="D61" s="131"/>
      <c r="E61" s="131"/>
      <c r="T61" s="91"/>
      <c r="X61" s="147" t="s">
        <v>41</v>
      </c>
      <c r="Y61" s="150">
        <v>20.132167108361106</v>
      </c>
      <c r="Z61" s="150">
        <v>19.643974688825537</v>
      </c>
      <c r="AA61" s="150">
        <v>19.378119925422506</v>
      </c>
      <c r="AB61" s="150">
        <v>17.249742673591804</v>
      </c>
      <c r="AC61" s="150">
        <v>18.826021593549267</v>
      </c>
      <c r="AD61" s="150">
        <v>17.58611683449897</v>
      </c>
      <c r="AE61" s="150">
        <v>16.333486872409029</v>
      </c>
      <c r="AF61" s="150">
        <v>19.68507863062057</v>
      </c>
      <c r="AG61" s="150">
        <v>20.514059430900286</v>
      </c>
      <c r="AH61" s="412">
        <v>21.696863515938809</v>
      </c>
      <c r="AI61" s="150">
        <v>24.617556553100908</v>
      </c>
      <c r="AJ61" s="150">
        <v>21.279516749038986</v>
      </c>
      <c r="AK61" s="150">
        <v>20.770664641543302</v>
      </c>
      <c r="AL61" s="150">
        <f>(AL54+AL56+$V$13*AL55)/CU6*100</f>
        <v>22.129570237331624</v>
      </c>
      <c r="AM61" s="150">
        <f>(AM54+AM56+$V$13*AM55)/CV6*100</f>
        <v>20.45588877752936</v>
      </c>
      <c r="AN61" s="150">
        <f>(AN54+AN56+$V$13*AN55)/CW6*100</f>
        <v>21.526729021868821</v>
      </c>
      <c r="AO61" s="164"/>
      <c r="AP61" s="326"/>
      <c r="AQ61" s="122"/>
      <c r="AR61" s="600"/>
      <c r="AS61" s="131" t="s">
        <v>144</v>
      </c>
      <c r="AT61" s="135">
        <v>0</v>
      </c>
      <c r="AU61" s="135">
        <v>0</v>
      </c>
      <c r="AV61" s="135">
        <v>0</v>
      </c>
      <c r="AW61" s="135">
        <v>0</v>
      </c>
      <c r="AX61" s="135">
        <v>0</v>
      </c>
      <c r="AY61" s="135">
        <v>0</v>
      </c>
      <c r="AZ61" s="135">
        <v>0</v>
      </c>
      <c r="BA61" s="135">
        <v>0</v>
      </c>
      <c r="BB61" s="135">
        <v>0</v>
      </c>
      <c r="BC61" s="139">
        <v>0</v>
      </c>
      <c r="BD61" s="139">
        <v>0</v>
      </c>
      <c r="BE61" s="139">
        <v>27</v>
      </c>
      <c r="BF61" s="139">
        <v>15</v>
      </c>
      <c r="BG61" s="139">
        <v>22</v>
      </c>
      <c r="BH61" s="139">
        <v>20</v>
      </c>
      <c r="BI61" s="139">
        <v>15</v>
      </c>
      <c r="BM61" s="600"/>
      <c r="BN61" s="131" t="s">
        <v>144</v>
      </c>
      <c r="BO61" s="135">
        <v>0</v>
      </c>
      <c r="BP61" s="135">
        <v>0</v>
      </c>
      <c r="BQ61" s="135">
        <v>0</v>
      </c>
      <c r="BR61" s="135">
        <v>0</v>
      </c>
      <c r="BS61" s="135">
        <v>0</v>
      </c>
      <c r="BT61" s="135">
        <v>0</v>
      </c>
      <c r="BU61" s="135">
        <v>0</v>
      </c>
      <c r="BV61" s="135">
        <v>0</v>
      </c>
      <c r="BW61" s="135">
        <v>0</v>
      </c>
      <c r="BX61" s="139">
        <v>0</v>
      </c>
      <c r="BY61" s="139">
        <v>0</v>
      </c>
      <c r="BZ61" s="139">
        <v>49</v>
      </c>
      <c r="CA61" s="139">
        <v>36</v>
      </c>
      <c r="CB61" s="139">
        <v>47</v>
      </c>
      <c r="CC61" s="139">
        <v>33</v>
      </c>
      <c r="CD61" s="139">
        <v>38</v>
      </c>
    </row>
    <row r="62" spans="2:82">
      <c r="C62" s="131"/>
      <c r="D62" s="131"/>
      <c r="E62" s="131"/>
      <c r="T62" s="91"/>
      <c r="X62" s="122"/>
      <c r="Y62" s="131"/>
      <c r="Z62" s="131"/>
      <c r="AA62" s="131"/>
      <c r="AB62" s="122"/>
      <c r="AC62" s="122"/>
      <c r="AD62" s="122"/>
      <c r="AE62" s="122"/>
      <c r="AF62" s="326"/>
      <c r="AG62" s="326"/>
      <c r="AH62" s="122"/>
      <c r="AI62" s="122"/>
      <c r="AJ62" s="122"/>
      <c r="AK62" s="122"/>
      <c r="AL62" s="122"/>
      <c r="AM62" s="156"/>
      <c r="AN62" s="122"/>
      <c r="AO62" s="122"/>
      <c r="AP62" s="326"/>
      <c r="AQ62" s="122"/>
      <c r="AR62" s="600"/>
      <c r="AS62" s="131" t="s">
        <v>37</v>
      </c>
      <c r="AT62" s="139">
        <v>12</v>
      </c>
      <c r="AU62" s="139">
        <v>15</v>
      </c>
      <c r="AV62" s="139">
        <v>2</v>
      </c>
      <c r="AW62" s="139">
        <v>8</v>
      </c>
      <c r="AX62" s="139">
        <v>30</v>
      </c>
      <c r="AY62" s="139">
        <v>24</v>
      </c>
      <c r="AZ62" s="139">
        <v>20</v>
      </c>
      <c r="BA62" s="139">
        <v>14</v>
      </c>
      <c r="BB62" s="139">
        <v>19</v>
      </c>
      <c r="BC62" s="139">
        <v>15</v>
      </c>
      <c r="BD62" s="139">
        <v>21</v>
      </c>
      <c r="BE62" s="139">
        <v>19</v>
      </c>
      <c r="BF62" s="139">
        <v>24</v>
      </c>
      <c r="BG62" s="139">
        <v>24</v>
      </c>
      <c r="BH62" s="139">
        <v>8</v>
      </c>
      <c r="BI62" s="139">
        <v>8</v>
      </c>
      <c r="BM62" s="600"/>
      <c r="BN62" s="142" t="s">
        <v>37</v>
      </c>
      <c r="BO62" s="139">
        <v>9</v>
      </c>
      <c r="BP62" s="139">
        <v>9</v>
      </c>
      <c r="BQ62" s="139">
        <v>4</v>
      </c>
      <c r="BR62" s="139">
        <v>8</v>
      </c>
      <c r="BS62" s="139">
        <v>28</v>
      </c>
      <c r="BT62" s="139">
        <v>25</v>
      </c>
      <c r="BU62" s="139">
        <v>18</v>
      </c>
      <c r="BV62" s="139">
        <v>25</v>
      </c>
      <c r="BW62" s="139">
        <v>25</v>
      </c>
      <c r="BX62" s="139">
        <v>24</v>
      </c>
      <c r="BY62" s="139">
        <v>27</v>
      </c>
      <c r="BZ62" s="139">
        <v>37</v>
      </c>
      <c r="CA62" s="139">
        <v>36</v>
      </c>
      <c r="CB62" s="139">
        <v>44</v>
      </c>
      <c r="CC62" s="139">
        <v>23</v>
      </c>
      <c r="CD62" s="139">
        <v>13</v>
      </c>
    </row>
    <row r="63" spans="2:82">
      <c r="C63" s="131"/>
      <c r="D63" s="131"/>
      <c r="E63" s="131"/>
      <c r="T63" s="91"/>
      <c r="X63" s="122"/>
      <c r="Y63" s="131"/>
      <c r="Z63" s="131"/>
      <c r="AA63" s="131"/>
      <c r="AB63" s="122"/>
      <c r="AC63" s="122"/>
      <c r="AD63" s="122"/>
      <c r="AE63" s="122"/>
      <c r="AF63" s="326"/>
      <c r="AG63" s="326"/>
      <c r="AH63" s="122"/>
      <c r="AI63" s="122"/>
      <c r="AJ63" s="122"/>
      <c r="AK63" s="122"/>
      <c r="AL63" s="122"/>
      <c r="AM63" s="156"/>
      <c r="AN63" s="122"/>
      <c r="AO63" s="122"/>
      <c r="AP63" s="326"/>
      <c r="AQ63" s="122"/>
      <c r="AR63" s="601"/>
      <c r="AS63" s="147" t="s">
        <v>38</v>
      </c>
      <c r="AT63" s="145">
        <v>1</v>
      </c>
      <c r="AU63" s="145">
        <v>2</v>
      </c>
      <c r="AV63" s="146">
        <v>1</v>
      </c>
      <c r="AW63" s="145">
        <v>8</v>
      </c>
      <c r="AX63" s="145">
        <v>3</v>
      </c>
      <c r="AY63" s="146">
        <v>0</v>
      </c>
      <c r="AZ63" s="146">
        <v>0</v>
      </c>
      <c r="BA63" s="146">
        <v>0</v>
      </c>
      <c r="BB63" s="146">
        <v>0</v>
      </c>
      <c r="BC63" s="146">
        <v>32</v>
      </c>
      <c r="BD63" s="146">
        <v>29</v>
      </c>
      <c r="BE63" s="146">
        <v>35</v>
      </c>
      <c r="BF63" s="146">
        <v>37</v>
      </c>
      <c r="BG63" s="146">
        <v>43</v>
      </c>
      <c r="BH63" s="146">
        <v>36</v>
      </c>
      <c r="BI63" s="146">
        <v>46</v>
      </c>
      <c r="BM63" s="601"/>
      <c r="BN63" s="144" t="s">
        <v>38</v>
      </c>
      <c r="BO63" s="145">
        <v>0</v>
      </c>
      <c r="BP63" s="145">
        <v>0</v>
      </c>
      <c r="BQ63" s="146">
        <v>1</v>
      </c>
      <c r="BR63" s="145">
        <v>12</v>
      </c>
      <c r="BS63" s="145">
        <v>0</v>
      </c>
      <c r="BT63" s="146">
        <v>0</v>
      </c>
      <c r="BU63" s="146">
        <v>2</v>
      </c>
      <c r="BV63" s="146">
        <v>0</v>
      </c>
      <c r="BW63" s="146">
        <v>0</v>
      </c>
      <c r="BX63" s="146">
        <v>42</v>
      </c>
      <c r="BY63" s="146">
        <v>40</v>
      </c>
      <c r="BZ63" s="146">
        <v>64</v>
      </c>
      <c r="CA63" s="146">
        <v>66</v>
      </c>
      <c r="CB63" s="146">
        <v>65</v>
      </c>
      <c r="CC63" s="146">
        <v>61</v>
      </c>
      <c r="CD63" s="146">
        <v>67</v>
      </c>
    </row>
    <row r="64" spans="2:82" ht="18" customHeight="1">
      <c r="C64" s="131"/>
      <c r="D64" s="131"/>
      <c r="E64" s="131"/>
      <c r="T64" s="91"/>
      <c r="X64" s="122"/>
      <c r="Y64" s="131"/>
      <c r="Z64" s="131"/>
      <c r="AA64" s="131"/>
      <c r="AB64" s="122"/>
      <c r="AC64" s="122"/>
      <c r="AD64" s="122"/>
      <c r="AE64" s="122"/>
      <c r="AF64" s="326"/>
      <c r="AG64" s="326"/>
      <c r="AH64" s="122"/>
      <c r="AI64" s="122"/>
      <c r="AJ64" s="122"/>
      <c r="AK64" s="122"/>
      <c r="AL64" s="122"/>
      <c r="AM64" s="156"/>
      <c r="AN64" s="122"/>
      <c r="AO64" s="122"/>
      <c r="AP64" s="326"/>
      <c r="AQ64" s="122"/>
      <c r="AR64" s="602" t="s">
        <v>100</v>
      </c>
      <c r="AS64" s="376" t="s">
        <v>33</v>
      </c>
      <c r="AT64" s="138">
        <v>182</v>
      </c>
      <c r="AU64" s="138">
        <v>206</v>
      </c>
      <c r="AV64" s="138">
        <v>210</v>
      </c>
      <c r="AW64" s="138">
        <v>207</v>
      </c>
      <c r="AX64" s="138">
        <v>187</v>
      </c>
      <c r="AY64" s="138">
        <v>310</v>
      </c>
      <c r="AZ64" s="138">
        <v>255</v>
      </c>
      <c r="BA64" s="138">
        <v>227</v>
      </c>
      <c r="BB64" s="138">
        <v>168</v>
      </c>
      <c r="BC64" s="138">
        <v>123</v>
      </c>
      <c r="BD64" s="138">
        <v>119</v>
      </c>
      <c r="BE64" s="139">
        <v>98</v>
      </c>
      <c r="BF64" s="139">
        <v>85</v>
      </c>
      <c r="BG64" s="139">
        <v>96</v>
      </c>
      <c r="BH64" s="139">
        <v>101</v>
      </c>
      <c r="BI64" s="139">
        <v>86</v>
      </c>
      <c r="BM64" s="602" t="s">
        <v>70</v>
      </c>
      <c r="BN64" s="137" t="s">
        <v>33</v>
      </c>
      <c r="BO64" s="138">
        <v>1245</v>
      </c>
      <c r="BP64" s="138">
        <v>1283</v>
      </c>
      <c r="BQ64" s="138">
        <v>1267</v>
      </c>
      <c r="BR64" s="138">
        <v>1335</v>
      </c>
      <c r="BS64" s="138">
        <v>1163</v>
      </c>
      <c r="BT64" s="138">
        <v>1460</v>
      </c>
      <c r="BU64" s="138">
        <v>1095</v>
      </c>
      <c r="BV64" s="138">
        <v>1002</v>
      </c>
      <c r="BW64" s="138">
        <v>959</v>
      </c>
      <c r="BX64" s="138">
        <v>851</v>
      </c>
      <c r="BY64" s="138">
        <v>744</v>
      </c>
      <c r="BZ64" s="138">
        <v>834</v>
      </c>
      <c r="CA64" s="138">
        <v>898</v>
      </c>
      <c r="CB64" s="138">
        <v>934</v>
      </c>
      <c r="CC64" s="138">
        <v>1020</v>
      </c>
      <c r="CD64" s="138">
        <v>937</v>
      </c>
    </row>
    <row r="65" spans="2:82" ht="18" customHeight="1">
      <c r="C65" s="131"/>
      <c r="D65" s="131"/>
      <c r="E65" s="131"/>
      <c r="T65" s="91"/>
      <c r="X65" s="122"/>
      <c r="Y65" s="131"/>
      <c r="Z65" s="131"/>
      <c r="AA65" s="131"/>
      <c r="AB65" s="122"/>
      <c r="AC65" s="122"/>
      <c r="AD65" s="122"/>
      <c r="AE65" s="122"/>
      <c r="AF65" s="326"/>
      <c r="AG65" s="326"/>
      <c r="AH65" s="122"/>
      <c r="AI65" s="122"/>
      <c r="AJ65" s="122"/>
      <c r="AK65" s="122"/>
      <c r="AL65" s="122"/>
      <c r="AM65" s="156"/>
      <c r="AN65" s="122"/>
      <c r="AO65" s="122"/>
      <c r="AP65" s="326"/>
      <c r="AQ65" s="122"/>
      <c r="AR65" s="600"/>
      <c r="AS65" s="131" t="s">
        <v>9</v>
      </c>
      <c r="AT65" s="139">
        <v>200</v>
      </c>
      <c r="AU65" s="139">
        <v>192</v>
      </c>
      <c r="AV65" s="139">
        <v>209</v>
      </c>
      <c r="AW65" s="139">
        <v>167</v>
      </c>
      <c r="AX65" s="139">
        <v>205</v>
      </c>
      <c r="AY65" s="139">
        <v>253</v>
      </c>
      <c r="AZ65" s="139">
        <v>227</v>
      </c>
      <c r="BA65" s="139">
        <v>228</v>
      </c>
      <c r="BB65" s="139">
        <v>213</v>
      </c>
      <c r="BC65" s="139">
        <v>166</v>
      </c>
      <c r="BD65" s="139">
        <v>144</v>
      </c>
      <c r="BE65" s="139">
        <v>100</v>
      </c>
      <c r="BF65" s="139">
        <v>102</v>
      </c>
      <c r="BG65" s="139">
        <v>101</v>
      </c>
      <c r="BH65" s="139">
        <v>112</v>
      </c>
      <c r="BI65" s="139">
        <v>103</v>
      </c>
      <c r="BM65" s="600"/>
      <c r="BN65" s="142" t="s">
        <v>9</v>
      </c>
      <c r="BO65" s="139">
        <v>917</v>
      </c>
      <c r="BP65" s="139">
        <v>982</v>
      </c>
      <c r="BQ65" s="139">
        <v>984</v>
      </c>
      <c r="BR65" s="139">
        <v>988</v>
      </c>
      <c r="BS65" s="139">
        <v>946</v>
      </c>
      <c r="BT65" s="139">
        <v>1070</v>
      </c>
      <c r="BU65" s="139">
        <v>952</v>
      </c>
      <c r="BV65" s="139">
        <v>870</v>
      </c>
      <c r="BW65" s="139">
        <v>838</v>
      </c>
      <c r="BX65" s="139">
        <v>743</v>
      </c>
      <c r="BY65" s="139">
        <v>647</v>
      </c>
      <c r="BZ65" s="139">
        <v>687</v>
      </c>
      <c r="CA65" s="139">
        <v>758</v>
      </c>
      <c r="CB65" s="139">
        <v>778</v>
      </c>
      <c r="CC65" s="139">
        <v>865</v>
      </c>
      <c r="CD65" s="139">
        <v>797</v>
      </c>
    </row>
    <row r="66" spans="2:82">
      <c r="C66" s="131"/>
      <c r="D66" s="131"/>
      <c r="E66" s="131"/>
      <c r="T66" s="91"/>
      <c r="X66" s="122"/>
      <c r="Y66" s="131"/>
      <c r="Z66" s="131"/>
      <c r="AA66" s="131"/>
      <c r="AB66" s="122"/>
      <c r="AC66" s="122"/>
      <c r="AD66" s="122"/>
      <c r="AE66" s="122"/>
      <c r="AF66" s="326"/>
      <c r="AG66" s="326"/>
      <c r="AH66" s="122"/>
      <c r="AI66" s="122"/>
      <c r="AJ66" s="122"/>
      <c r="AK66" s="122"/>
      <c r="AL66" s="122"/>
      <c r="AM66" s="156"/>
      <c r="AN66" s="122"/>
      <c r="AO66" s="122"/>
      <c r="AP66" s="326"/>
      <c r="AQ66" s="122"/>
      <c r="AR66" s="600"/>
      <c r="AS66" s="131" t="s">
        <v>34</v>
      </c>
      <c r="AT66" s="139">
        <v>201</v>
      </c>
      <c r="AU66" s="139">
        <v>159</v>
      </c>
      <c r="AV66" s="139">
        <v>178</v>
      </c>
      <c r="AW66" s="139">
        <v>164</v>
      </c>
      <c r="AX66" s="139">
        <v>178</v>
      </c>
      <c r="AY66" s="139">
        <v>233</v>
      </c>
      <c r="AZ66" s="139">
        <v>203</v>
      </c>
      <c r="BA66" s="139">
        <v>186</v>
      </c>
      <c r="BB66" s="139">
        <v>198</v>
      </c>
      <c r="BC66" s="139">
        <v>172</v>
      </c>
      <c r="BD66" s="139">
        <v>144</v>
      </c>
      <c r="BE66" s="139">
        <v>110</v>
      </c>
      <c r="BF66" s="139">
        <v>100</v>
      </c>
      <c r="BG66" s="139">
        <v>109</v>
      </c>
      <c r="BH66" s="139">
        <v>124</v>
      </c>
      <c r="BI66" s="139">
        <v>120</v>
      </c>
      <c r="BM66" s="600"/>
      <c r="BN66" s="142" t="s">
        <v>34</v>
      </c>
      <c r="BO66" s="139">
        <v>964</v>
      </c>
      <c r="BP66" s="139">
        <v>716</v>
      </c>
      <c r="BQ66" s="139">
        <v>727</v>
      </c>
      <c r="BR66" s="139">
        <v>673</v>
      </c>
      <c r="BS66" s="139">
        <v>764</v>
      </c>
      <c r="BT66" s="139">
        <v>824</v>
      </c>
      <c r="BU66" s="139">
        <v>741</v>
      </c>
      <c r="BV66" s="139">
        <v>655</v>
      </c>
      <c r="BW66" s="139">
        <v>642</v>
      </c>
      <c r="BX66" s="139">
        <v>610</v>
      </c>
      <c r="BY66" s="139">
        <v>566</v>
      </c>
      <c r="BZ66" s="139">
        <v>504</v>
      </c>
      <c r="CA66" s="139">
        <v>574</v>
      </c>
      <c r="CB66" s="139">
        <v>662</v>
      </c>
      <c r="CC66" s="139">
        <v>663</v>
      </c>
      <c r="CD66" s="139">
        <v>738</v>
      </c>
    </row>
    <row r="67" spans="2:82">
      <c r="C67" s="131"/>
      <c r="D67" s="131"/>
      <c r="E67" s="131"/>
      <c r="T67" s="91"/>
      <c r="X67" s="122"/>
      <c r="Y67" s="131"/>
      <c r="Z67" s="131"/>
      <c r="AA67" s="131"/>
      <c r="AB67" s="122"/>
      <c r="AC67" s="122"/>
      <c r="AD67" s="122"/>
      <c r="AE67" s="122"/>
      <c r="AF67" s="326"/>
      <c r="AG67" s="326"/>
      <c r="AH67" s="122"/>
      <c r="AI67" s="122"/>
      <c r="AJ67" s="122"/>
      <c r="AK67" s="122"/>
      <c r="AL67" s="122"/>
      <c r="AM67" s="156"/>
      <c r="AN67" s="122"/>
      <c r="AO67" s="122"/>
      <c r="AP67" s="326"/>
      <c r="AQ67" s="122"/>
      <c r="AR67" s="600"/>
      <c r="AS67" s="131" t="s">
        <v>36</v>
      </c>
      <c r="AT67" s="139">
        <v>98</v>
      </c>
      <c r="AU67" s="139">
        <v>97</v>
      </c>
      <c r="AV67" s="139">
        <v>115</v>
      </c>
      <c r="AW67" s="139">
        <v>122</v>
      </c>
      <c r="AX67" s="139">
        <v>103</v>
      </c>
      <c r="AY67" s="139">
        <v>128</v>
      </c>
      <c r="AZ67" s="139">
        <v>144</v>
      </c>
      <c r="BA67" s="139">
        <v>147</v>
      </c>
      <c r="BB67" s="139">
        <v>145</v>
      </c>
      <c r="BC67" s="139">
        <v>158</v>
      </c>
      <c r="BD67" s="139">
        <v>172</v>
      </c>
      <c r="BE67" s="139">
        <v>126</v>
      </c>
      <c r="BF67" s="139">
        <v>104</v>
      </c>
      <c r="BG67" s="139">
        <v>109</v>
      </c>
      <c r="BH67" s="139">
        <v>95</v>
      </c>
      <c r="BI67" s="139">
        <v>123</v>
      </c>
      <c r="BM67" s="600"/>
      <c r="BN67" s="142" t="s">
        <v>36</v>
      </c>
      <c r="BO67" s="139">
        <v>337</v>
      </c>
      <c r="BP67" s="139">
        <v>334</v>
      </c>
      <c r="BQ67" s="139">
        <v>344</v>
      </c>
      <c r="BR67" s="139">
        <v>337</v>
      </c>
      <c r="BS67" s="139">
        <v>326</v>
      </c>
      <c r="BT67" s="139">
        <v>370</v>
      </c>
      <c r="BU67" s="139">
        <v>359</v>
      </c>
      <c r="BV67" s="139">
        <v>369</v>
      </c>
      <c r="BW67" s="139">
        <v>360</v>
      </c>
      <c r="BX67" s="139">
        <v>390</v>
      </c>
      <c r="BY67" s="139">
        <v>422</v>
      </c>
      <c r="BZ67" s="139">
        <v>344</v>
      </c>
      <c r="CA67" s="139">
        <v>315</v>
      </c>
      <c r="CB67" s="139">
        <v>397</v>
      </c>
      <c r="CC67" s="139">
        <v>383</v>
      </c>
      <c r="CD67" s="139">
        <v>412</v>
      </c>
    </row>
    <row r="68" spans="2:82">
      <c r="C68" s="131"/>
      <c r="D68" s="131"/>
      <c r="E68" s="131"/>
      <c r="F68" s="119" t="s">
        <v>14</v>
      </c>
      <c r="T68" s="91"/>
      <c r="X68" s="122"/>
      <c r="Y68" s="131"/>
      <c r="Z68" s="131"/>
      <c r="AA68" s="131"/>
      <c r="AB68" s="122"/>
      <c r="AC68" s="122"/>
      <c r="AD68" s="122"/>
      <c r="AE68" s="122"/>
      <c r="AF68" s="326"/>
      <c r="AG68" s="326"/>
      <c r="AH68" s="122"/>
      <c r="AI68" s="122"/>
      <c r="AJ68" s="122"/>
      <c r="AK68" s="122"/>
      <c r="AL68" s="122"/>
      <c r="AM68" s="156"/>
      <c r="AN68" s="122"/>
      <c r="AO68" s="122"/>
      <c r="AP68" s="326"/>
      <c r="AQ68" s="122"/>
      <c r="AR68" s="600"/>
      <c r="AS68" s="131" t="s">
        <v>144</v>
      </c>
      <c r="AT68" s="135">
        <v>0</v>
      </c>
      <c r="AU68" s="135">
        <v>0</v>
      </c>
      <c r="AV68" s="135">
        <v>0</v>
      </c>
      <c r="AW68" s="135">
        <v>0</v>
      </c>
      <c r="AX68" s="135">
        <v>0</v>
      </c>
      <c r="AY68" s="135">
        <v>0</v>
      </c>
      <c r="AZ68" s="135">
        <v>0</v>
      </c>
      <c r="BA68" s="135">
        <v>0</v>
      </c>
      <c r="BB68" s="135">
        <v>0</v>
      </c>
      <c r="BC68" s="139">
        <v>0</v>
      </c>
      <c r="BD68" s="139">
        <v>0</v>
      </c>
      <c r="BE68" s="139">
        <v>12</v>
      </c>
      <c r="BF68" s="139">
        <v>13</v>
      </c>
      <c r="BG68" s="139">
        <v>10</v>
      </c>
      <c r="BH68" s="139">
        <v>2</v>
      </c>
      <c r="BI68" s="139">
        <v>13</v>
      </c>
      <c r="BM68" s="600"/>
      <c r="BN68" s="131" t="s">
        <v>144</v>
      </c>
      <c r="BO68" s="135">
        <v>0</v>
      </c>
      <c r="BP68" s="135">
        <v>0</v>
      </c>
      <c r="BQ68" s="135">
        <v>0</v>
      </c>
      <c r="BR68" s="135">
        <v>0</v>
      </c>
      <c r="BS68" s="135">
        <v>0</v>
      </c>
      <c r="BT68" s="135">
        <v>0</v>
      </c>
      <c r="BU68" s="135">
        <v>0</v>
      </c>
      <c r="BV68" s="135">
        <v>0</v>
      </c>
      <c r="BW68" s="135">
        <v>0</v>
      </c>
      <c r="BX68" s="139">
        <v>0</v>
      </c>
      <c r="BY68" s="139">
        <v>0</v>
      </c>
      <c r="BZ68" s="139">
        <v>35</v>
      </c>
      <c r="CA68" s="139">
        <v>29</v>
      </c>
      <c r="CB68" s="139">
        <v>36</v>
      </c>
      <c r="CC68" s="139">
        <v>24</v>
      </c>
      <c r="CD68" s="139">
        <v>42</v>
      </c>
    </row>
    <row r="69" spans="2:82">
      <c r="C69" s="131"/>
      <c r="D69" s="131"/>
      <c r="E69" s="131"/>
      <c r="T69" s="91"/>
      <c r="V69" s="125"/>
      <c r="X69" s="122"/>
      <c r="Y69" s="131"/>
      <c r="Z69" s="131"/>
      <c r="AA69" s="131"/>
      <c r="AB69" s="122"/>
      <c r="AC69" s="122"/>
      <c r="AD69" s="122"/>
      <c r="AE69" s="122"/>
      <c r="AF69" s="326"/>
      <c r="AG69" s="326"/>
      <c r="AH69" s="122"/>
      <c r="AI69" s="122"/>
      <c r="AJ69" s="122"/>
      <c r="AK69" s="122"/>
      <c r="AL69" s="122"/>
      <c r="AM69" s="156"/>
      <c r="AN69" s="122"/>
      <c r="AO69" s="122"/>
      <c r="AP69" s="326"/>
      <c r="AQ69" s="122"/>
      <c r="AR69" s="600"/>
      <c r="AS69" s="131" t="s">
        <v>37</v>
      </c>
      <c r="AT69" s="139">
        <v>2</v>
      </c>
      <c r="AU69" s="139">
        <v>4</v>
      </c>
      <c r="AV69" s="139">
        <v>2</v>
      </c>
      <c r="AW69" s="139">
        <v>1</v>
      </c>
      <c r="AX69" s="139">
        <v>7</v>
      </c>
      <c r="AY69" s="139">
        <v>10</v>
      </c>
      <c r="AZ69" s="139">
        <v>5</v>
      </c>
      <c r="BA69" s="139">
        <v>12</v>
      </c>
      <c r="BB69" s="139">
        <v>12</v>
      </c>
      <c r="BC69" s="139">
        <v>8</v>
      </c>
      <c r="BD69" s="139">
        <v>7</v>
      </c>
      <c r="BE69" s="139">
        <v>13</v>
      </c>
      <c r="BF69" s="139">
        <v>7</v>
      </c>
      <c r="BG69" s="139">
        <v>10</v>
      </c>
      <c r="BH69" s="139">
        <v>9</v>
      </c>
      <c r="BI69" s="139">
        <v>4</v>
      </c>
      <c r="BM69" s="600"/>
      <c r="BN69" s="142" t="s">
        <v>37</v>
      </c>
      <c r="BO69" s="139">
        <v>22</v>
      </c>
      <c r="BP69" s="139">
        <v>26</v>
      </c>
      <c r="BQ69" s="139">
        <v>5</v>
      </c>
      <c r="BR69" s="139">
        <v>6</v>
      </c>
      <c r="BS69" s="139">
        <v>28</v>
      </c>
      <c r="BT69" s="139">
        <v>32</v>
      </c>
      <c r="BU69" s="139">
        <v>24</v>
      </c>
      <c r="BV69" s="139">
        <v>30</v>
      </c>
      <c r="BW69" s="139">
        <v>30</v>
      </c>
      <c r="BX69" s="139">
        <v>27</v>
      </c>
      <c r="BY69" s="139">
        <v>33</v>
      </c>
      <c r="BZ69" s="139">
        <v>34</v>
      </c>
      <c r="CA69" s="139">
        <v>35</v>
      </c>
      <c r="CB69" s="139">
        <v>33</v>
      </c>
      <c r="CC69" s="139">
        <v>20</v>
      </c>
      <c r="CD69" s="139">
        <v>10</v>
      </c>
    </row>
    <row r="70" spans="2:82" ht="18" customHeight="1">
      <c r="C70" s="131"/>
      <c r="D70" s="131"/>
      <c r="E70" s="131"/>
      <c r="T70" s="91"/>
      <c r="V70" s="133"/>
      <c r="X70" s="122"/>
      <c r="Y70" s="131"/>
      <c r="Z70" s="131"/>
      <c r="AA70" s="131"/>
      <c r="AB70" s="122"/>
      <c r="AC70" s="122"/>
      <c r="AD70" s="122"/>
      <c r="AE70" s="122"/>
      <c r="AF70" s="326"/>
      <c r="AG70" s="326"/>
      <c r="AH70" s="122"/>
      <c r="AI70" s="122"/>
      <c r="AJ70" s="122"/>
      <c r="AK70" s="122"/>
      <c r="AL70" s="122"/>
      <c r="AM70" s="156"/>
      <c r="AN70" s="122"/>
      <c r="AO70" s="122"/>
      <c r="AP70" s="326"/>
      <c r="AQ70" s="122"/>
      <c r="AR70" s="601"/>
      <c r="AS70" s="147" t="s">
        <v>38</v>
      </c>
      <c r="AT70" s="145">
        <v>0</v>
      </c>
      <c r="AU70" s="145">
        <v>0</v>
      </c>
      <c r="AV70" s="146">
        <v>0</v>
      </c>
      <c r="AW70" s="145">
        <v>7</v>
      </c>
      <c r="AX70" s="145">
        <v>0</v>
      </c>
      <c r="AY70" s="146">
        <v>0</v>
      </c>
      <c r="AZ70" s="146">
        <v>2</v>
      </c>
      <c r="BA70" s="146">
        <v>0</v>
      </c>
      <c r="BB70" s="146">
        <v>0</v>
      </c>
      <c r="BC70" s="146">
        <v>8</v>
      </c>
      <c r="BD70" s="146">
        <v>10</v>
      </c>
      <c r="BE70" s="146">
        <v>16</v>
      </c>
      <c r="BF70" s="146">
        <v>17</v>
      </c>
      <c r="BG70" s="146">
        <v>7</v>
      </c>
      <c r="BH70" s="146">
        <v>12</v>
      </c>
      <c r="BI70" s="146">
        <v>13</v>
      </c>
      <c r="BM70" s="601"/>
      <c r="BN70" s="144" t="s">
        <v>38</v>
      </c>
      <c r="BO70" s="145">
        <v>1</v>
      </c>
      <c r="BP70" s="145">
        <v>2</v>
      </c>
      <c r="BQ70" s="146">
        <v>0</v>
      </c>
      <c r="BR70" s="145">
        <v>15</v>
      </c>
      <c r="BS70" s="145">
        <v>3</v>
      </c>
      <c r="BT70" s="146">
        <v>0</v>
      </c>
      <c r="BU70" s="146">
        <v>2</v>
      </c>
      <c r="BV70" s="146">
        <v>0</v>
      </c>
      <c r="BW70" s="146">
        <v>0</v>
      </c>
      <c r="BX70" s="146">
        <v>41</v>
      </c>
      <c r="BY70" s="146">
        <v>41</v>
      </c>
      <c r="BZ70" s="146">
        <v>64</v>
      </c>
      <c r="CA70" s="146">
        <v>60</v>
      </c>
      <c r="CB70" s="146">
        <v>48</v>
      </c>
      <c r="CC70" s="146">
        <v>52</v>
      </c>
      <c r="CD70" s="146">
        <v>73</v>
      </c>
    </row>
    <row r="71" spans="2:82">
      <c r="C71" s="122"/>
      <c r="D71" s="122"/>
      <c r="E71" s="122"/>
      <c r="T71" s="91"/>
      <c r="U71" s="125"/>
      <c r="V71" s="133"/>
      <c r="X71" s="122"/>
      <c r="Y71" s="122"/>
      <c r="Z71" s="122"/>
      <c r="AA71" s="122"/>
      <c r="AB71" s="122"/>
      <c r="AC71" s="122"/>
      <c r="AD71" s="122"/>
      <c r="AE71" s="122"/>
      <c r="AF71" s="326"/>
      <c r="AG71" s="326"/>
      <c r="AH71" s="122"/>
      <c r="AI71" s="122"/>
      <c r="AJ71" s="122"/>
      <c r="AK71" s="122"/>
      <c r="AL71" s="122"/>
      <c r="AM71" s="156"/>
      <c r="AN71" s="122"/>
      <c r="AO71" s="122"/>
      <c r="AP71" s="326"/>
      <c r="AQ71" s="122"/>
      <c r="AR71" s="218"/>
      <c r="AT71" s="122"/>
      <c r="AU71" s="122"/>
      <c r="AV71" s="122"/>
      <c r="BB71" s="319"/>
      <c r="BD71" s="307"/>
      <c r="BN71" s="122"/>
      <c r="BO71" s="122"/>
      <c r="BP71" s="122"/>
      <c r="BQ71" s="122"/>
      <c r="BR71" s="122"/>
      <c r="BS71" s="122"/>
      <c r="BT71" s="122"/>
      <c r="BU71" s="122"/>
      <c r="BV71" s="326"/>
      <c r="BW71" s="326"/>
      <c r="BX71" s="326"/>
      <c r="BY71" s="326"/>
      <c r="BZ71" s="326"/>
      <c r="CA71" s="326"/>
      <c r="CB71" s="326"/>
      <c r="CC71" s="306"/>
      <c r="CD71" s="306"/>
    </row>
    <row r="72" spans="2:82">
      <c r="B72" s="123" t="s">
        <v>23</v>
      </c>
      <c r="C72" s="124" t="s">
        <v>122</v>
      </c>
      <c r="D72" s="124" t="s">
        <v>121</v>
      </c>
      <c r="E72" s="124" t="s">
        <v>120</v>
      </c>
      <c r="F72" s="123" t="s">
        <v>49</v>
      </c>
      <c r="G72" s="123" t="s">
        <v>48</v>
      </c>
      <c r="H72" s="123" t="s">
        <v>47</v>
      </c>
      <c r="I72" s="123" t="s">
        <v>46</v>
      </c>
      <c r="J72" s="123" t="s">
        <v>45</v>
      </c>
      <c r="K72" s="123" t="s">
        <v>44</v>
      </c>
      <c r="L72" s="123" t="s">
        <v>43</v>
      </c>
      <c r="M72" s="123" t="s">
        <v>95</v>
      </c>
      <c r="N72" s="123" t="s">
        <v>69</v>
      </c>
      <c r="O72" s="123" t="s">
        <v>77</v>
      </c>
      <c r="P72" s="123" t="s">
        <v>143</v>
      </c>
      <c r="Q72" s="123" t="str">
        <f>Q49</f>
        <v>2018-19</v>
      </c>
      <c r="R72" s="125" t="s">
        <v>183</v>
      </c>
      <c r="S72" s="125"/>
      <c r="T72" s="85" t="s">
        <v>111</v>
      </c>
      <c r="U72" s="133"/>
      <c r="V72" s="133"/>
      <c r="X72" s="127" t="s">
        <v>23</v>
      </c>
      <c r="Y72" s="127" t="s">
        <v>122</v>
      </c>
      <c r="Z72" s="127" t="s">
        <v>121</v>
      </c>
      <c r="AA72" s="127" t="s">
        <v>120</v>
      </c>
      <c r="AB72" s="127" t="s">
        <v>49</v>
      </c>
      <c r="AC72" s="127" t="s">
        <v>48</v>
      </c>
      <c r="AD72" s="127" t="s">
        <v>47</v>
      </c>
      <c r="AE72" s="127" t="s">
        <v>46</v>
      </c>
      <c r="AF72" s="127" t="s">
        <v>45</v>
      </c>
      <c r="AG72" s="127" t="s">
        <v>44</v>
      </c>
      <c r="AH72" s="410" t="s">
        <v>43</v>
      </c>
      <c r="AI72" s="127" t="s">
        <v>95</v>
      </c>
      <c r="AJ72" s="127" t="s">
        <v>69</v>
      </c>
      <c r="AK72" s="127" t="s">
        <v>77</v>
      </c>
      <c r="AL72" s="127" t="str">
        <f>AL49</f>
        <v>2017-18</v>
      </c>
      <c r="AM72" s="127" t="str">
        <f>AM49</f>
        <v>2018-19</v>
      </c>
      <c r="AN72" s="127" t="str">
        <f>AN49</f>
        <v>2019-20</v>
      </c>
      <c r="AO72" s="124"/>
      <c r="AP72" s="326"/>
      <c r="AQ72" s="122"/>
      <c r="AR72" s="218"/>
      <c r="AS72" s="124" t="s">
        <v>23</v>
      </c>
      <c r="AT72" s="124" t="s">
        <v>122</v>
      </c>
      <c r="AU72" s="124" t="s">
        <v>121</v>
      </c>
      <c r="AV72" s="124" t="s">
        <v>120</v>
      </c>
      <c r="AW72" s="124" t="s">
        <v>49</v>
      </c>
      <c r="AX72" s="124" t="s">
        <v>48</v>
      </c>
      <c r="AY72" s="124" t="s">
        <v>47</v>
      </c>
      <c r="AZ72" s="124" t="s">
        <v>46</v>
      </c>
      <c r="BA72" s="124" t="s">
        <v>45</v>
      </c>
      <c r="BB72" s="124" t="s">
        <v>44</v>
      </c>
      <c r="BC72" s="124" t="s">
        <v>43</v>
      </c>
      <c r="BD72" s="124" t="s">
        <v>95</v>
      </c>
      <c r="BE72" s="127" t="s">
        <v>69</v>
      </c>
      <c r="BF72" s="127" t="s">
        <v>77</v>
      </c>
      <c r="BG72" s="127" t="str">
        <f>BG49</f>
        <v>2017-18</v>
      </c>
      <c r="BH72" s="127" t="str">
        <f>BH49</f>
        <v>2018-19</v>
      </c>
      <c r="BI72" s="127" t="str">
        <f>BI49</f>
        <v>2019-20</v>
      </c>
      <c r="BN72" s="124" t="s">
        <v>23</v>
      </c>
      <c r="BO72" s="124" t="s">
        <v>122</v>
      </c>
      <c r="BP72" s="124" t="s">
        <v>121</v>
      </c>
      <c r="BQ72" s="124" t="s">
        <v>120</v>
      </c>
      <c r="BR72" s="124" t="s">
        <v>49</v>
      </c>
      <c r="BS72" s="124" t="s">
        <v>48</v>
      </c>
      <c r="BT72" s="124" t="s">
        <v>47</v>
      </c>
      <c r="BU72" s="124" t="s">
        <v>46</v>
      </c>
      <c r="BV72" s="124" t="s">
        <v>45</v>
      </c>
      <c r="BW72" s="124" t="s">
        <v>44</v>
      </c>
      <c r="BX72" s="124" t="s">
        <v>43</v>
      </c>
      <c r="BY72" s="124" t="s">
        <v>95</v>
      </c>
      <c r="BZ72" s="124" t="s">
        <v>69</v>
      </c>
      <c r="CA72" s="124" t="s">
        <v>77</v>
      </c>
      <c r="CB72" s="124" t="str">
        <f>CB49</f>
        <v>2017-18</v>
      </c>
      <c r="CC72" s="124" t="str">
        <f t="shared" ref="CC72:CD72" si="62">CC49</f>
        <v>2018-19</v>
      </c>
      <c r="CD72" s="124" t="str">
        <f t="shared" si="62"/>
        <v>2019-20</v>
      </c>
    </row>
    <row r="73" spans="2:82">
      <c r="B73" s="131" t="s">
        <v>33</v>
      </c>
      <c r="C73" s="132">
        <f t="shared" ref="C73:N75" si="63">Y73+AT73*$V$6+AT80*$V$8+AT87*$V$10</f>
        <v>1897.6</v>
      </c>
      <c r="D73" s="132">
        <f t="shared" si="63"/>
        <v>2023</v>
      </c>
      <c r="E73" s="132">
        <f t="shared" si="63"/>
        <v>1931.2</v>
      </c>
      <c r="F73" s="132">
        <f t="shared" si="63"/>
        <v>1952.6000000000001</v>
      </c>
      <c r="G73" s="132">
        <f t="shared" si="63"/>
        <v>2293</v>
      </c>
      <c r="H73" s="132">
        <f t="shared" si="63"/>
        <v>3134</v>
      </c>
      <c r="I73" s="132">
        <f t="shared" si="63"/>
        <v>2121</v>
      </c>
      <c r="J73" s="132">
        <f t="shared" si="63"/>
        <v>1954.8</v>
      </c>
      <c r="K73" s="132">
        <f t="shared" si="63"/>
        <v>1735.4</v>
      </c>
      <c r="L73" s="132">
        <f t="shared" si="63"/>
        <v>1495.2</v>
      </c>
      <c r="M73" s="132">
        <f t="shared" si="63"/>
        <v>1328</v>
      </c>
      <c r="N73" s="132">
        <f t="shared" si="63"/>
        <v>1335.4</v>
      </c>
      <c r="O73" s="132">
        <f t="shared" ref="O73:R73" si="64">AK73+BF73*$V$6+BF80*$V$8+BF87*$V$10</f>
        <v>1357.2</v>
      </c>
      <c r="P73" s="132">
        <f t="shared" si="64"/>
        <v>1600.3999999999999</v>
      </c>
      <c r="Q73" s="132">
        <f t="shared" si="64"/>
        <v>1400</v>
      </c>
      <c r="R73" s="132">
        <f t="shared" si="64"/>
        <v>1307.2</v>
      </c>
      <c r="S73" s="133"/>
      <c r="T73" s="344">
        <v>439.6637346376823</v>
      </c>
      <c r="U73" s="133"/>
      <c r="V73" s="133"/>
      <c r="X73" s="131" t="s">
        <v>33</v>
      </c>
      <c r="Y73" s="135">
        <v>970</v>
      </c>
      <c r="Z73" s="135">
        <v>1047</v>
      </c>
      <c r="AA73" s="135">
        <v>1008</v>
      </c>
      <c r="AB73" s="135">
        <v>1036</v>
      </c>
      <c r="AC73" s="135">
        <v>1208</v>
      </c>
      <c r="AD73" s="135">
        <v>1611</v>
      </c>
      <c r="AE73" s="135">
        <v>1122</v>
      </c>
      <c r="AF73" s="135">
        <v>1039</v>
      </c>
      <c r="AG73" s="135">
        <v>959</v>
      </c>
      <c r="AH73" s="411">
        <v>834</v>
      </c>
      <c r="AI73" s="135">
        <v>768</v>
      </c>
      <c r="AJ73" s="135">
        <v>768</v>
      </c>
      <c r="AK73" s="135">
        <v>779</v>
      </c>
      <c r="AL73" s="135">
        <v>948</v>
      </c>
      <c r="AM73" s="135">
        <v>780</v>
      </c>
      <c r="AN73" s="135">
        <v>729</v>
      </c>
      <c r="AO73" s="136"/>
      <c r="AP73" s="326"/>
      <c r="AQ73" s="122"/>
      <c r="AR73" s="602" t="s">
        <v>98</v>
      </c>
      <c r="AS73" s="376" t="s">
        <v>33</v>
      </c>
      <c r="AT73" s="138">
        <v>246</v>
      </c>
      <c r="AU73" s="138">
        <v>266</v>
      </c>
      <c r="AV73" s="138">
        <v>258</v>
      </c>
      <c r="AW73" s="138">
        <v>319</v>
      </c>
      <c r="AX73" s="138">
        <v>300</v>
      </c>
      <c r="AY73" s="138">
        <v>362</v>
      </c>
      <c r="AZ73" s="138">
        <v>295</v>
      </c>
      <c r="BA73" s="138">
        <v>287</v>
      </c>
      <c r="BB73" s="138">
        <v>254</v>
      </c>
      <c r="BC73" s="138">
        <v>271</v>
      </c>
      <c r="BD73" s="138">
        <v>264</v>
      </c>
      <c r="BE73" s="138">
        <v>289</v>
      </c>
      <c r="BF73" s="138">
        <v>280</v>
      </c>
      <c r="BG73" s="138">
        <v>331</v>
      </c>
      <c r="BH73" s="138">
        <v>250</v>
      </c>
      <c r="BI73" s="138">
        <v>220</v>
      </c>
      <c r="BM73" s="603" t="s">
        <v>51</v>
      </c>
      <c r="BN73" s="137" t="s">
        <v>33</v>
      </c>
      <c r="BO73" s="138">
        <v>298</v>
      </c>
      <c r="BP73" s="138">
        <v>316</v>
      </c>
      <c r="BQ73" s="138">
        <v>279</v>
      </c>
      <c r="BR73" s="138">
        <v>251</v>
      </c>
      <c r="BS73" s="138">
        <v>336</v>
      </c>
      <c r="BT73" s="138">
        <v>525</v>
      </c>
      <c r="BU73" s="138">
        <v>331</v>
      </c>
      <c r="BV73" s="138">
        <v>327</v>
      </c>
      <c r="BW73" s="138">
        <v>253</v>
      </c>
      <c r="BX73" s="138">
        <v>152</v>
      </c>
      <c r="BY73" s="138">
        <v>93</v>
      </c>
      <c r="BZ73" s="138">
        <v>99</v>
      </c>
      <c r="CA73" s="138">
        <v>101</v>
      </c>
      <c r="CB73" s="138">
        <v>110</v>
      </c>
      <c r="CC73" s="138">
        <v>197</v>
      </c>
      <c r="CD73" s="138">
        <v>190</v>
      </c>
    </row>
    <row r="74" spans="2:82">
      <c r="B74" s="131" t="s">
        <v>9</v>
      </c>
      <c r="C74" s="133">
        <f t="shared" si="63"/>
        <v>1408</v>
      </c>
      <c r="D74" s="133">
        <f t="shared" si="63"/>
        <v>1389</v>
      </c>
      <c r="E74" s="133">
        <f t="shared" si="63"/>
        <v>1438.4</v>
      </c>
      <c r="F74" s="133">
        <f t="shared" si="63"/>
        <v>1262.8</v>
      </c>
      <c r="G74" s="133">
        <f t="shared" si="63"/>
        <v>1404.8</v>
      </c>
      <c r="H74" s="133">
        <f t="shared" si="63"/>
        <v>2028</v>
      </c>
      <c r="I74" s="133">
        <f t="shared" si="63"/>
        <v>1379.8</v>
      </c>
      <c r="J74" s="133">
        <f t="shared" si="63"/>
        <v>1501.4</v>
      </c>
      <c r="K74" s="133">
        <f t="shared" si="63"/>
        <v>1208.5999999999999</v>
      </c>
      <c r="L74" s="133">
        <f t="shared" si="63"/>
        <v>1024.5999999999999</v>
      </c>
      <c r="M74" s="133">
        <f t="shared" si="63"/>
        <v>911.80000000000007</v>
      </c>
      <c r="N74" s="133">
        <f t="shared" si="63"/>
        <v>936.80000000000007</v>
      </c>
      <c r="O74" s="133">
        <f t="shared" ref="O74:R74" si="65">AK74+BF74*$V$6+BF81*$V$8+BF88*$V$10</f>
        <v>887.8</v>
      </c>
      <c r="P74" s="133">
        <f t="shared" si="65"/>
        <v>948</v>
      </c>
      <c r="Q74" s="133">
        <f t="shared" si="65"/>
        <v>1029</v>
      </c>
      <c r="R74" s="133">
        <f t="shared" si="65"/>
        <v>1076.8</v>
      </c>
      <c r="S74" s="133"/>
      <c r="T74" s="344">
        <v>260.4994561734573</v>
      </c>
      <c r="U74" s="133"/>
      <c r="V74" s="133"/>
      <c r="X74" s="131" t="s">
        <v>9</v>
      </c>
      <c r="Y74" s="135">
        <v>714</v>
      </c>
      <c r="Z74" s="135">
        <v>719</v>
      </c>
      <c r="AA74" s="135">
        <v>736</v>
      </c>
      <c r="AB74" s="135">
        <v>658</v>
      </c>
      <c r="AC74" s="135">
        <v>732</v>
      </c>
      <c r="AD74" s="135">
        <v>1028</v>
      </c>
      <c r="AE74" s="135">
        <v>707</v>
      </c>
      <c r="AF74" s="135">
        <v>780</v>
      </c>
      <c r="AG74" s="135">
        <v>625</v>
      </c>
      <c r="AH74" s="411">
        <v>539</v>
      </c>
      <c r="AI74" s="135">
        <v>489</v>
      </c>
      <c r="AJ74" s="135">
        <v>514</v>
      </c>
      <c r="AK74" s="135">
        <v>479</v>
      </c>
      <c r="AL74" s="135">
        <v>523</v>
      </c>
      <c r="AM74" s="135">
        <v>569</v>
      </c>
      <c r="AN74" s="135">
        <v>584</v>
      </c>
      <c r="AO74" s="136"/>
      <c r="AP74" s="326"/>
      <c r="AQ74" s="122"/>
      <c r="AR74" s="600"/>
      <c r="AS74" s="131" t="s">
        <v>9</v>
      </c>
      <c r="AT74" s="139">
        <v>173</v>
      </c>
      <c r="AU74" s="139">
        <v>181</v>
      </c>
      <c r="AV74" s="139">
        <v>188</v>
      </c>
      <c r="AW74" s="139">
        <v>176</v>
      </c>
      <c r="AX74" s="139">
        <v>192</v>
      </c>
      <c r="AY74" s="139">
        <v>217</v>
      </c>
      <c r="AZ74" s="139">
        <v>161</v>
      </c>
      <c r="BA74" s="139">
        <v>184</v>
      </c>
      <c r="BB74" s="139">
        <v>128</v>
      </c>
      <c r="BC74" s="139">
        <v>151</v>
      </c>
      <c r="BD74" s="139">
        <v>157</v>
      </c>
      <c r="BE74" s="139">
        <v>169</v>
      </c>
      <c r="BF74" s="139">
        <v>161</v>
      </c>
      <c r="BG74" s="139">
        <v>182</v>
      </c>
      <c r="BH74" s="139">
        <v>175</v>
      </c>
      <c r="BI74" s="139">
        <v>159</v>
      </c>
      <c r="BM74" s="604"/>
      <c r="BN74" s="142" t="s">
        <v>9</v>
      </c>
      <c r="BO74" s="139">
        <v>257</v>
      </c>
      <c r="BP74" s="139">
        <v>228</v>
      </c>
      <c r="BQ74" s="139">
        <v>251</v>
      </c>
      <c r="BR74" s="139">
        <v>191</v>
      </c>
      <c r="BS74" s="139">
        <v>219</v>
      </c>
      <c r="BT74" s="139">
        <v>389</v>
      </c>
      <c r="BU74" s="139">
        <v>277</v>
      </c>
      <c r="BV74" s="139">
        <v>277</v>
      </c>
      <c r="BW74" s="139">
        <v>253</v>
      </c>
      <c r="BX74" s="139">
        <v>162</v>
      </c>
      <c r="BY74" s="139">
        <v>98</v>
      </c>
      <c r="BZ74" s="139">
        <v>95</v>
      </c>
      <c r="CA74" s="139">
        <v>107</v>
      </c>
      <c r="CB74" s="139">
        <v>106</v>
      </c>
      <c r="CC74" s="139">
        <v>158</v>
      </c>
      <c r="CD74" s="139">
        <v>190</v>
      </c>
    </row>
    <row r="75" spans="2:82">
      <c r="B75" s="131" t="s">
        <v>34</v>
      </c>
      <c r="C75" s="133">
        <f t="shared" si="63"/>
        <v>1377.4</v>
      </c>
      <c r="D75" s="133">
        <f t="shared" si="63"/>
        <v>1036.8</v>
      </c>
      <c r="E75" s="133">
        <f t="shared" si="63"/>
        <v>1010.2</v>
      </c>
      <c r="F75" s="133">
        <f t="shared" si="63"/>
        <v>1000.5999999999999</v>
      </c>
      <c r="G75" s="133">
        <f t="shared" si="63"/>
        <v>977.4</v>
      </c>
      <c r="H75" s="133">
        <f t="shared" si="63"/>
        <v>1192.4000000000001</v>
      </c>
      <c r="I75" s="133">
        <f t="shared" si="63"/>
        <v>1043.4000000000001</v>
      </c>
      <c r="J75" s="133">
        <f t="shared" si="63"/>
        <v>1068.5999999999999</v>
      </c>
      <c r="K75" s="133">
        <f t="shared" si="63"/>
        <v>1059.2</v>
      </c>
      <c r="L75" s="133">
        <f t="shared" si="63"/>
        <v>885.4</v>
      </c>
      <c r="M75" s="133">
        <f t="shared" si="63"/>
        <v>825.80000000000007</v>
      </c>
      <c r="N75" s="133">
        <f t="shared" si="63"/>
        <v>728.6</v>
      </c>
      <c r="O75" s="133">
        <f t="shared" ref="O75:R75" si="66">AK75+BF75*$V$6+BF82*$V$8+BF89*$V$10</f>
        <v>710.4</v>
      </c>
      <c r="P75" s="133">
        <f t="shared" si="66"/>
        <v>725.4</v>
      </c>
      <c r="Q75" s="133">
        <f t="shared" si="66"/>
        <v>888.6</v>
      </c>
      <c r="R75" s="133">
        <f t="shared" si="66"/>
        <v>905.59999999999991</v>
      </c>
      <c r="S75" s="133"/>
      <c r="T75" s="344">
        <v>135.42670178202007</v>
      </c>
      <c r="U75" s="133"/>
      <c r="V75" s="133"/>
      <c r="X75" s="131" t="s">
        <v>34</v>
      </c>
      <c r="Y75" s="135">
        <v>712</v>
      </c>
      <c r="Z75" s="135">
        <v>533</v>
      </c>
      <c r="AA75" s="135">
        <v>522</v>
      </c>
      <c r="AB75" s="135">
        <v>511</v>
      </c>
      <c r="AC75" s="135">
        <v>502</v>
      </c>
      <c r="AD75" s="135">
        <v>609</v>
      </c>
      <c r="AE75" s="135">
        <v>530</v>
      </c>
      <c r="AF75" s="135">
        <v>542</v>
      </c>
      <c r="AG75" s="135">
        <v>542</v>
      </c>
      <c r="AH75" s="411">
        <v>459</v>
      </c>
      <c r="AI75" s="135">
        <v>440</v>
      </c>
      <c r="AJ75" s="135">
        <v>392</v>
      </c>
      <c r="AK75" s="135">
        <v>387</v>
      </c>
      <c r="AL75" s="135">
        <v>386</v>
      </c>
      <c r="AM75" s="135">
        <v>481</v>
      </c>
      <c r="AN75" s="135">
        <v>493</v>
      </c>
      <c r="AO75" s="136"/>
      <c r="AP75" s="326"/>
      <c r="AQ75" s="122"/>
      <c r="AR75" s="600"/>
      <c r="AS75" s="131" t="s">
        <v>34</v>
      </c>
      <c r="AT75" s="139">
        <v>205</v>
      </c>
      <c r="AU75" s="139">
        <v>146</v>
      </c>
      <c r="AV75" s="139">
        <v>132</v>
      </c>
      <c r="AW75" s="139">
        <v>131</v>
      </c>
      <c r="AX75" s="139">
        <v>122</v>
      </c>
      <c r="AY75" s="139">
        <v>133</v>
      </c>
      <c r="AZ75" s="139">
        <v>123</v>
      </c>
      <c r="BA75" s="139">
        <v>117</v>
      </c>
      <c r="BB75" s="139">
        <v>119</v>
      </c>
      <c r="BC75" s="139">
        <v>106</v>
      </c>
      <c r="BD75" s="139">
        <v>124</v>
      </c>
      <c r="BE75" s="139">
        <v>127</v>
      </c>
      <c r="BF75" s="139">
        <v>137</v>
      </c>
      <c r="BG75" s="139">
        <v>113</v>
      </c>
      <c r="BH75" s="139">
        <v>152</v>
      </c>
      <c r="BI75" s="139">
        <v>151</v>
      </c>
      <c r="BM75" s="604"/>
      <c r="BN75" s="142" t="s">
        <v>34</v>
      </c>
      <c r="BO75" s="139">
        <v>253</v>
      </c>
      <c r="BP75" s="139">
        <v>202</v>
      </c>
      <c r="BQ75" s="139">
        <v>194</v>
      </c>
      <c r="BR75" s="139">
        <v>204</v>
      </c>
      <c r="BS75" s="139">
        <v>197</v>
      </c>
      <c r="BT75" s="139">
        <v>252</v>
      </c>
      <c r="BU75" s="139">
        <v>228</v>
      </c>
      <c r="BV75" s="139">
        <v>252</v>
      </c>
      <c r="BW75" s="139">
        <v>232</v>
      </c>
      <c r="BX75" s="139">
        <v>170</v>
      </c>
      <c r="BY75" s="139">
        <v>119</v>
      </c>
      <c r="BZ75" s="139">
        <v>102</v>
      </c>
      <c r="CA75" s="139">
        <v>95</v>
      </c>
      <c r="CB75" s="139">
        <v>102</v>
      </c>
      <c r="CC75" s="139">
        <v>151</v>
      </c>
      <c r="CD75" s="139">
        <v>153</v>
      </c>
    </row>
    <row r="76" spans="2:82" ht="18" customHeight="1">
      <c r="B76" s="131" t="s">
        <v>35</v>
      </c>
      <c r="C76" s="133">
        <f t="shared" ref="C76:N76" si="67">Y76</f>
        <v>81</v>
      </c>
      <c r="D76" s="133">
        <f t="shared" si="67"/>
        <v>112</v>
      </c>
      <c r="E76" s="133">
        <f t="shared" si="67"/>
        <v>356</v>
      </c>
      <c r="F76" s="133">
        <f t="shared" si="67"/>
        <v>430</v>
      </c>
      <c r="G76" s="133">
        <f t="shared" si="67"/>
        <v>551</v>
      </c>
      <c r="H76" s="133">
        <f t="shared" si="67"/>
        <v>599</v>
      </c>
      <c r="I76" s="133">
        <f t="shared" si="67"/>
        <v>765</v>
      </c>
      <c r="J76" s="133">
        <f t="shared" si="67"/>
        <v>803</v>
      </c>
      <c r="K76" s="133">
        <f t="shared" si="67"/>
        <v>887</v>
      </c>
      <c r="L76" s="133">
        <f t="shared" si="67"/>
        <v>1025</v>
      </c>
      <c r="M76" s="133">
        <f t="shared" si="67"/>
        <v>981</v>
      </c>
      <c r="N76" s="133">
        <f t="shared" si="67"/>
        <v>1071</v>
      </c>
      <c r="O76" s="133">
        <f t="shared" ref="O76" si="68">AK76</f>
        <v>1048</v>
      </c>
      <c r="P76" s="133">
        <f t="shared" ref="P76" si="69">AL76</f>
        <v>1096</v>
      </c>
      <c r="Q76" s="133">
        <f t="shared" ref="Q76" si="70">AM76</f>
        <v>997</v>
      </c>
      <c r="R76" s="133">
        <f t="shared" ref="R76" si="71">AN76</f>
        <v>848</v>
      </c>
      <c r="S76" s="133"/>
      <c r="T76" s="344">
        <v>318.76199759555891</v>
      </c>
      <c r="U76" s="133"/>
      <c r="V76" s="133"/>
      <c r="X76" s="131" t="s">
        <v>35</v>
      </c>
      <c r="Y76" s="135">
        <v>81</v>
      </c>
      <c r="Z76" s="135">
        <v>112</v>
      </c>
      <c r="AA76" s="135">
        <v>356</v>
      </c>
      <c r="AB76" s="135">
        <v>430</v>
      </c>
      <c r="AC76" s="135">
        <v>551</v>
      </c>
      <c r="AD76" s="135">
        <v>599</v>
      </c>
      <c r="AE76" s="135">
        <v>765</v>
      </c>
      <c r="AF76" s="135">
        <v>803</v>
      </c>
      <c r="AG76" s="135">
        <v>887</v>
      </c>
      <c r="AH76" s="411">
        <v>1025</v>
      </c>
      <c r="AI76" s="135">
        <v>981</v>
      </c>
      <c r="AJ76" s="135">
        <v>1071</v>
      </c>
      <c r="AK76" s="135">
        <v>1048</v>
      </c>
      <c r="AL76" s="135">
        <v>1096</v>
      </c>
      <c r="AM76" s="135">
        <v>997</v>
      </c>
      <c r="AN76" s="135">
        <v>848</v>
      </c>
      <c r="AO76" s="136"/>
      <c r="AP76" s="326"/>
      <c r="AQ76" s="122"/>
      <c r="AR76" s="600"/>
      <c r="AS76" s="131" t="s">
        <v>36</v>
      </c>
      <c r="AT76" s="139">
        <v>67</v>
      </c>
      <c r="AU76" s="139">
        <v>62</v>
      </c>
      <c r="AV76" s="139">
        <v>63</v>
      </c>
      <c r="AW76" s="139">
        <v>43</v>
      </c>
      <c r="AX76" s="139">
        <v>62</v>
      </c>
      <c r="AY76" s="139">
        <v>57</v>
      </c>
      <c r="AZ76" s="139">
        <v>60</v>
      </c>
      <c r="BA76" s="139">
        <v>56</v>
      </c>
      <c r="BB76" s="139">
        <v>68</v>
      </c>
      <c r="BC76" s="139">
        <v>68</v>
      </c>
      <c r="BD76" s="139">
        <v>73</v>
      </c>
      <c r="BE76" s="139">
        <v>83</v>
      </c>
      <c r="BF76" s="139">
        <v>84</v>
      </c>
      <c r="BG76" s="139">
        <v>95</v>
      </c>
      <c r="BH76" s="139">
        <v>96</v>
      </c>
      <c r="BI76" s="139">
        <v>95</v>
      </c>
      <c r="BM76" s="604"/>
      <c r="BN76" s="142" t="s">
        <v>36</v>
      </c>
      <c r="BO76" s="139">
        <v>138</v>
      </c>
      <c r="BP76" s="139">
        <v>140</v>
      </c>
      <c r="BQ76" s="139">
        <v>118</v>
      </c>
      <c r="BR76" s="139">
        <v>112</v>
      </c>
      <c r="BS76" s="139">
        <v>127</v>
      </c>
      <c r="BT76" s="139">
        <v>128</v>
      </c>
      <c r="BU76" s="139">
        <v>164</v>
      </c>
      <c r="BV76" s="139">
        <v>173</v>
      </c>
      <c r="BW76" s="139">
        <v>176</v>
      </c>
      <c r="BX76" s="139">
        <v>193</v>
      </c>
      <c r="BY76" s="139">
        <v>183</v>
      </c>
      <c r="BZ76" s="139">
        <v>132</v>
      </c>
      <c r="CA76" s="139">
        <v>133</v>
      </c>
      <c r="CB76" s="139">
        <v>149</v>
      </c>
      <c r="CC76" s="139">
        <v>162</v>
      </c>
      <c r="CD76" s="139">
        <v>170</v>
      </c>
    </row>
    <row r="77" spans="2:82">
      <c r="B77" s="131" t="s">
        <v>36</v>
      </c>
      <c r="C77" s="133">
        <f t="shared" ref="C77:N77" si="72">Y77+$V$13*Y78+$V$6*(AT76+$V$13*AT77)+$V$8*(AT83+$V$13*AT84)+$V$10*(AT90+$V$13*AT91)</f>
        <v>453.6</v>
      </c>
      <c r="D77" s="133">
        <f t="shared" si="72"/>
        <v>438.20000000000005</v>
      </c>
      <c r="E77" s="133">
        <f t="shared" si="72"/>
        <v>420</v>
      </c>
      <c r="F77" s="133">
        <f t="shared" si="72"/>
        <v>365.59999999999997</v>
      </c>
      <c r="G77" s="133">
        <f t="shared" si="72"/>
        <v>416.20000000000005</v>
      </c>
      <c r="H77" s="133">
        <f t="shared" si="72"/>
        <v>424.40000000000003</v>
      </c>
      <c r="I77" s="133">
        <f t="shared" si="72"/>
        <v>511.8</v>
      </c>
      <c r="J77" s="133">
        <f t="shared" si="72"/>
        <v>556</v>
      </c>
      <c r="K77" s="133">
        <f t="shared" si="72"/>
        <v>587.4</v>
      </c>
      <c r="L77" s="133">
        <f t="shared" si="72"/>
        <v>648.4</v>
      </c>
      <c r="M77" s="133">
        <f t="shared" si="72"/>
        <v>605</v>
      </c>
      <c r="N77" s="133">
        <f t="shared" si="72"/>
        <v>540</v>
      </c>
      <c r="O77" s="133">
        <f t="shared" ref="O77:R77" si="73">AK77+$V$13*AK78+$V$6*(BF76+$V$13*BF77)+$V$8*(BF83+$V$13*BF84)+$V$10*(BF90+$V$13*BF91)</f>
        <v>562.4</v>
      </c>
      <c r="P77" s="133">
        <f t="shared" si="73"/>
        <v>645.9</v>
      </c>
      <c r="Q77" s="133">
        <f t="shared" si="73"/>
        <v>682.8</v>
      </c>
      <c r="R77" s="133">
        <f t="shared" si="73"/>
        <v>681.8</v>
      </c>
      <c r="S77" s="133"/>
      <c r="T77" s="344">
        <v>89.500055865903974</v>
      </c>
      <c r="U77" s="133"/>
      <c r="V77" s="133"/>
      <c r="X77" s="131" t="s">
        <v>36</v>
      </c>
      <c r="Y77" s="135">
        <v>235</v>
      </c>
      <c r="Z77" s="135">
        <v>227</v>
      </c>
      <c r="AA77" s="135">
        <v>215</v>
      </c>
      <c r="AB77" s="135">
        <v>187</v>
      </c>
      <c r="AC77" s="135">
        <v>213</v>
      </c>
      <c r="AD77" s="135">
        <v>215</v>
      </c>
      <c r="AE77" s="135">
        <v>260</v>
      </c>
      <c r="AF77" s="135">
        <v>280</v>
      </c>
      <c r="AG77" s="135">
        <v>300</v>
      </c>
      <c r="AH77" s="411">
        <v>326</v>
      </c>
      <c r="AI77" s="135">
        <v>308</v>
      </c>
      <c r="AJ77" s="135">
        <v>270</v>
      </c>
      <c r="AK77" s="135">
        <v>292</v>
      </c>
      <c r="AL77" s="135">
        <v>320</v>
      </c>
      <c r="AM77" s="135">
        <v>352</v>
      </c>
      <c r="AN77" s="135">
        <v>360</v>
      </c>
      <c r="AO77" s="136"/>
      <c r="AP77" s="326"/>
      <c r="AQ77" s="122"/>
      <c r="AR77" s="600"/>
      <c r="AS77" s="131" t="s">
        <v>144</v>
      </c>
      <c r="AT77" s="135">
        <v>0</v>
      </c>
      <c r="AU77" s="135">
        <v>0</v>
      </c>
      <c r="AV77" s="135">
        <v>0</v>
      </c>
      <c r="AW77" s="135">
        <v>0</v>
      </c>
      <c r="AX77" s="135">
        <v>0</v>
      </c>
      <c r="AY77" s="135">
        <v>0</v>
      </c>
      <c r="AZ77" s="135">
        <v>0</v>
      </c>
      <c r="BA77" s="135">
        <v>0</v>
      </c>
      <c r="BB77" s="135">
        <v>0</v>
      </c>
      <c r="BC77" s="139">
        <v>0</v>
      </c>
      <c r="BD77" s="139">
        <v>0</v>
      </c>
      <c r="BE77" s="139">
        <v>6</v>
      </c>
      <c r="BF77" s="139">
        <v>2</v>
      </c>
      <c r="BG77" s="139">
        <v>7</v>
      </c>
      <c r="BH77" s="139">
        <v>4</v>
      </c>
      <c r="BI77" s="139">
        <v>2</v>
      </c>
      <c r="BM77" s="604"/>
      <c r="BN77" s="131" t="s">
        <v>144</v>
      </c>
      <c r="BO77" s="135">
        <v>0</v>
      </c>
      <c r="BP77" s="135">
        <v>0</v>
      </c>
      <c r="BQ77" s="135">
        <v>0</v>
      </c>
      <c r="BR77" s="135">
        <v>0</v>
      </c>
      <c r="BS77" s="135">
        <v>0</v>
      </c>
      <c r="BT77" s="135">
        <v>0</v>
      </c>
      <c r="BU77" s="135">
        <v>0</v>
      </c>
      <c r="BV77" s="135">
        <v>0</v>
      </c>
      <c r="BW77" s="135">
        <v>0</v>
      </c>
      <c r="BX77" s="139">
        <v>0</v>
      </c>
      <c r="BY77" s="139">
        <v>0</v>
      </c>
      <c r="BZ77" s="139">
        <v>3</v>
      </c>
      <c r="CA77" s="139">
        <v>3</v>
      </c>
      <c r="CB77" s="139">
        <v>13</v>
      </c>
      <c r="CC77" s="139">
        <v>1</v>
      </c>
      <c r="CD77" s="139">
        <v>1</v>
      </c>
    </row>
    <row r="78" spans="2:82">
      <c r="B78" s="131" t="s">
        <v>37</v>
      </c>
      <c r="C78" s="133">
        <f t="shared" ref="C78:N79" si="74">Y79+AT78*$V$6+AT85*$V$8+AT92*$V$10</f>
        <v>21.799999999999997</v>
      </c>
      <c r="D78" s="133">
        <f t="shared" si="74"/>
        <v>16.600000000000001</v>
      </c>
      <c r="E78" s="133">
        <f t="shared" si="74"/>
        <v>23.799999999999997</v>
      </c>
      <c r="F78" s="133">
        <f t="shared" si="74"/>
        <v>0</v>
      </c>
      <c r="G78" s="133">
        <f t="shared" si="74"/>
        <v>0</v>
      </c>
      <c r="H78" s="133">
        <f t="shared" si="74"/>
        <v>0</v>
      </c>
      <c r="I78" s="133">
        <f t="shared" si="74"/>
        <v>30</v>
      </c>
      <c r="J78" s="133">
        <f t="shared" si="74"/>
        <v>62.599999999999994</v>
      </c>
      <c r="K78" s="133">
        <f t="shared" si="74"/>
        <v>50.599999999999994</v>
      </c>
      <c r="L78" s="133">
        <f t="shared" si="74"/>
        <v>67</v>
      </c>
      <c r="M78" s="133">
        <f t="shared" si="74"/>
        <v>42</v>
      </c>
      <c r="N78" s="133">
        <f t="shared" si="74"/>
        <v>42.8</v>
      </c>
      <c r="O78" s="133">
        <f t="shared" ref="O78:R78" si="75">AK79+BF78*$V$6+BF85*$V$8+BF92*$V$10</f>
        <v>106.6</v>
      </c>
      <c r="P78" s="133">
        <f t="shared" si="75"/>
        <v>61.8</v>
      </c>
      <c r="Q78" s="133">
        <f t="shared" si="75"/>
        <v>66.2</v>
      </c>
      <c r="R78" s="133">
        <f t="shared" si="75"/>
        <v>58.6</v>
      </c>
      <c r="S78" s="133"/>
      <c r="T78" s="344">
        <v>25.274748047980395</v>
      </c>
      <c r="U78" s="133"/>
      <c r="V78" s="133"/>
      <c r="X78" s="131" t="s">
        <v>144</v>
      </c>
      <c r="Y78" s="135">
        <v>0</v>
      </c>
      <c r="Z78" s="135">
        <v>0</v>
      </c>
      <c r="AA78" s="135">
        <v>0</v>
      </c>
      <c r="AB78" s="135">
        <v>0</v>
      </c>
      <c r="AC78" s="135">
        <v>0</v>
      </c>
      <c r="AD78" s="135">
        <v>0</v>
      </c>
      <c r="AE78" s="135">
        <v>0</v>
      </c>
      <c r="AF78" s="135">
        <v>0</v>
      </c>
      <c r="AG78" s="135">
        <v>0</v>
      </c>
      <c r="AH78" s="411">
        <v>0</v>
      </c>
      <c r="AI78" s="135">
        <v>0</v>
      </c>
      <c r="AJ78" s="135">
        <v>14</v>
      </c>
      <c r="AK78" s="135">
        <v>7</v>
      </c>
      <c r="AL78" s="135">
        <v>39</v>
      </c>
      <c r="AM78" s="135">
        <v>8</v>
      </c>
      <c r="AN78" s="135">
        <v>5</v>
      </c>
      <c r="AO78" s="136"/>
      <c r="AP78" s="326"/>
      <c r="AQ78" s="122"/>
      <c r="AR78" s="600"/>
      <c r="AS78" s="131" t="s">
        <v>37</v>
      </c>
      <c r="AT78" s="139">
        <v>4</v>
      </c>
      <c r="AU78" s="139">
        <v>2</v>
      </c>
      <c r="AV78" s="139">
        <v>4</v>
      </c>
      <c r="AW78" s="139">
        <v>0</v>
      </c>
      <c r="AX78" s="139">
        <v>0</v>
      </c>
      <c r="AY78" s="139">
        <v>0</v>
      </c>
      <c r="AZ78" s="139">
        <v>5</v>
      </c>
      <c r="BA78" s="139">
        <v>6</v>
      </c>
      <c r="BB78" s="139">
        <v>6</v>
      </c>
      <c r="BC78" s="139">
        <v>6</v>
      </c>
      <c r="BD78" s="139">
        <v>2</v>
      </c>
      <c r="BE78" s="139">
        <v>6</v>
      </c>
      <c r="BF78" s="139">
        <v>14</v>
      </c>
      <c r="BG78" s="139">
        <v>8</v>
      </c>
      <c r="BH78" s="139">
        <v>5</v>
      </c>
      <c r="BI78" s="139">
        <v>4</v>
      </c>
      <c r="BM78" s="604"/>
      <c r="BN78" s="142" t="s">
        <v>37</v>
      </c>
      <c r="BO78" s="139">
        <v>5</v>
      </c>
      <c r="BP78" s="139">
        <v>6</v>
      </c>
      <c r="BQ78" s="139">
        <v>6</v>
      </c>
      <c r="BR78" s="139">
        <v>0</v>
      </c>
      <c r="BS78" s="139">
        <v>0</v>
      </c>
      <c r="BT78" s="139">
        <v>0</v>
      </c>
      <c r="BU78" s="139">
        <v>11</v>
      </c>
      <c r="BV78" s="139">
        <v>22</v>
      </c>
      <c r="BW78" s="139">
        <v>18</v>
      </c>
      <c r="BX78" s="139">
        <v>24</v>
      </c>
      <c r="BY78" s="139">
        <v>15</v>
      </c>
      <c r="BZ78" s="139">
        <v>8</v>
      </c>
      <c r="CA78" s="139">
        <v>38</v>
      </c>
      <c r="CB78" s="139">
        <v>22</v>
      </c>
      <c r="CC78" s="139">
        <v>27</v>
      </c>
      <c r="CD78" s="139">
        <v>23</v>
      </c>
    </row>
    <row r="79" spans="2:82">
      <c r="B79" s="131" t="s">
        <v>38</v>
      </c>
      <c r="C79" s="133">
        <f t="shared" si="74"/>
        <v>31.4</v>
      </c>
      <c r="D79" s="133">
        <f t="shared" si="74"/>
        <v>20</v>
      </c>
      <c r="E79" s="133">
        <f t="shared" si="74"/>
        <v>41.2</v>
      </c>
      <c r="F79" s="133">
        <f t="shared" si="74"/>
        <v>11.399999999999999</v>
      </c>
      <c r="G79" s="133">
        <f t="shared" si="74"/>
        <v>30</v>
      </c>
      <c r="H79" s="133">
        <f t="shared" si="74"/>
        <v>24.799999999999997</v>
      </c>
      <c r="I79" s="133">
        <f t="shared" si="74"/>
        <v>0</v>
      </c>
      <c r="J79" s="133">
        <f t="shared" si="74"/>
        <v>41.4</v>
      </c>
      <c r="K79" s="133">
        <f t="shared" si="74"/>
        <v>43</v>
      </c>
      <c r="L79" s="133">
        <f t="shared" si="74"/>
        <v>39.6</v>
      </c>
      <c r="M79" s="133">
        <f t="shared" si="74"/>
        <v>87.6</v>
      </c>
      <c r="N79" s="133">
        <f t="shared" si="74"/>
        <v>85.6</v>
      </c>
      <c r="O79" s="133">
        <f t="shared" ref="O79:R79" si="76">AK80+BF79*$V$6+BF86*$V$8+BF93*$V$10</f>
        <v>67.8</v>
      </c>
      <c r="P79" s="133">
        <f t="shared" si="76"/>
        <v>145.80000000000001</v>
      </c>
      <c r="Q79" s="133">
        <f t="shared" si="76"/>
        <v>163.79999999999998</v>
      </c>
      <c r="R79" s="133">
        <f t="shared" si="76"/>
        <v>160.79999999999998</v>
      </c>
      <c r="S79" s="133"/>
      <c r="T79" s="344">
        <v>14.366024734305128</v>
      </c>
      <c r="U79" s="133"/>
      <c r="V79" s="133"/>
      <c r="X79" s="131" t="s">
        <v>37</v>
      </c>
      <c r="Y79" s="135">
        <v>11</v>
      </c>
      <c r="Z79" s="135">
        <v>8</v>
      </c>
      <c r="AA79" s="135">
        <v>12</v>
      </c>
      <c r="AB79" s="135">
        <v>0</v>
      </c>
      <c r="AC79" s="135">
        <v>0</v>
      </c>
      <c r="AD79" s="135">
        <v>0</v>
      </c>
      <c r="AE79" s="135">
        <v>15</v>
      </c>
      <c r="AF79" s="135">
        <v>32</v>
      </c>
      <c r="AG79" s="135">
        <v>26</v>
      </c>
      <c r="AH79" s="411">
        <v>33</v>
      </c>
      <c r="AI79" s="135">
        <v>20</v>
      </c>
      <c r="AJ79" s="135">
        <v>23</v>
      </c>
      <c r="AK79" s="135">
        <v>55</v>
      </c>
      <c r="AL79" s="135">
        <v>31</v>
      </c>
      <c r="AM79" s="135">
        <v>32</v>
      </c>
      <c r="AN79" s="135">
        <v>29</v>
      </c>
      <c r="AO79" s="136"/>
      <c r="AP79" s="326"/>
      <c r="AQ79" s="122"/>
      <c r="AR79" s="601"/>
      <c r="AS79" s="147" t="s">
        <v>38</v>
      </c>
      <c r="AT79" s="145">
        <v>1</v>
      </c>
      <c r="AU79" s="145">
        <v>2</v>
      </c>
      <c r="AV79" s="146">
        <v>10</v>
      </c>
      <c r="AW79" s="145">
        <v>4</v>
      </c>
      <c r="AX79" s="145">
        <v>4</v>
      </c>
      <c r="AY79" s="146">
        <v>4</v>
      </c>
      <c r="AZ79" s="146">
        <v>0</v>
      </c>
      <c r="BA79" s="146">
        <v>3</v>
      </c>
      <c r="BB79" s="146">
        <v>4</v>
      </c>
      <c r="BC79" s="146">
        <v>2</v>
      </c>
      <c r="BD79" s="146">
        <v>11</v>
      </c>
      <c r="BE79" s="146">
        <v>15</v>
      </c>
      <c r="BF79" s="146">
        <v>8</v>
      </c>
      <c r="BG79" s="146">
        <v>25</v>
      </c>
      <c r="BH79" s="146">
        <v>19</v>
      </c>
      <c r="BI79" s="146">
        <v>29</v>
      </c>
      <c r="BM79" s="604"/>
      <c r="BN79" s="144" t="s">
        <v>38</v>
      </c>
      <c r="BO79" s="145">
        <v>14</v>
      </c>
      <c r="BP79" s="145">
        <v>9</v>
      </c>
      <c r="BQ79" s="146">
        <v>19</v>
      </c>
      <c r="BR79" s="145">
        <v>5</v>
      </c>
      <c r="BS79" s="145">
        <v>14</v>
      </c>
      <c r="BT79" s="146">
        <v>12</v>
      </c>
      <c r="BU79" s="146">
        <v>0</v>
      </c>
      <c r="BV79" s="146">
        <v>15</v>
      </c>
      <c r="BW79" s="146">
        <v>12</v>
      </c>
      <c r="BX79" s="146">
        <v>13</v>
      </c>
      <c r="BY79" s="146">
        <v>22</v>
      </c>
      <c r="BZ79" s="146">
        <v>17</v>
      </c>
      <c r="CA79" s="146">
        <v>20</v>
      </c>
      <c r="CB79" s="146">
        <v>36</v>
      </c>
      <c r="CC79" s="146">
        <v>46</v>
      </c>
      <c r="CD79" s="146">
        <v>48</v>
      </c>
    </row>
    <row r="80" spans="2:82">
      <c r="B80" s="131" t="s">
        <v>39</v>
      </c>
      <c r="C80" s="133">
        <f t="shared" ref="C80:N83" si="77">Y81</f>
        <v>0</v>
      </c>
      <c r="D80" s="133">
        <f t="shared" si="77"/>
        <v>0</v>
      </c>
      <c r="E80" s="133">
        <f t="shared" si="77"/>
        <v>0</v>
      </c>
      <c r="F80" s="133">
        <f t="shared" si="77"/>
        <v>92</v>
      </c>
      <c r="G80" s="133">
        <f t="shared" si="77"/>
        <v>77</v>
      </c>
      <c r="H80" s="133">
        <f t="shared" si="77"/>
        <v>72</v>
      </c>
      <c r="I80" s="133">
        <f t="shared" si="77"/>
        <v>98</v>
      </c>
      <c r="J80" s="133">
        <f t="shared" si="77"/>
        <v>101</v>
      </c>
      <c r="K80" s="133">
        <f t="shared" si="77"/>
        <v>92</v>
      </c>
      <c r="L80" s="133">
        <f t="shared" si="77"/>
        <v>113</v>
      </c>
      <c r="M80" s="133">
        <f t="shared" si="77"/>
        <v>102</v>
      </c>
      <c r="N80" s="133">
        <f t="shared" si="77"/>
        <v>123</v>
      </c>
      <c r="O80" s="133">
        <f t="shared" ref="O80:O83" si="78">AK81</f>
        <v>125</v>
      </c>
      <c r="P80" s="133">
        <f t="shared" ref="P80:P83" si="79">AL81</f>
        <v>122</v>
      </c>
      <c r="Q80" s="133">
        <f t="shared" ref="Q80:Q83" si="80">AM81</f>
        <v>119</v>
      </c>
      <c r="R80" s="133">
        <f t="shared" ref="R80:R83" si="81">AN81</f>
        <v>141</v>
      </c>
      <c r="S80" s="133"/>
      <c r="T80" s="346">
        <v>22.010819850159848</v>
      </c>
      <c r="U80" s="133"/>
      <c r="V80" s="133"/>
      <c r="X80" s="131" t="s">
        <v>38</v>
      </c>
      <c r="Y80" s="135">
        <v>15</v>
      </c>
      <c r="Z80" s="135">
        <v>10</v>
      </c>
      <c r="AA80" s="135">
        <v>21</v>
      </c>
      <c r="AB80" s="135">
        <v>6</v>
      </c>
      <c r="AC80" s="135">
        <v>15</v>
      </c>
      <c r="AD80" s="135">
        <v>12</v>
      </c>
      <c r="AE80" s="135">
        <v>0</v>
      </c>
      <c r="AF80" s="135">
        <v>20</v>
      </c>
      <c r="AG80" s="135">
        <v>21</v>
      </c>
      <c r="AH80" s="411">
        <v>19</v>
      </c>
      <c r="AI80" s="135">
        <v>46</v>
      </c>
      <c r="AJ80" s="135">
        <v>45</v>
      </c>
      <c r="AK80" s="135">
        <v>34</v>
      </c>
      <c r="AL80" s="135">
        <v>78</v>
      </c>
      <c r="AM80" s="135">
        <v>85</v>
      </c>
      <c r="AN80" s="135">
        <v>86</v>
      </c>
      <c r="AO80" s="136"/>
      <c r="AP80" s="326"/>
      <c r="AQ80" s="122"/>
      <c r="AR80" s="600" t="s">
        <v>99</v>
      </c>
      <c r="AS80" s="376" t="s">
        <v>33</v>
      </c>
      <c r="AT80" s="138">
        <v>474</v>
      </c>
      <c r="AU80" s="138">
        <v>516</v>
      </c>
      <c r="AV80" s="138">
        <v>490</v>
      </c>
      <c r="AW80" s="138">
        <v>455</v>
      </c>
      <c r="AX80" s="138">
        <v>563</v>
      </c>
      <c r="AY80" s="138">
        <v>745</v>
      </c>
      <c r="AZ80" s="138">
        <v>445</v>
      </c>
      <c r="BA80" s="138">
        <v>391</v>
      </c>
      <c r="BB80" s="138">
        <v>356</v>
      </c>
      <c r="BC80" s="138">
        <v>304</v>
      </c>
      <c r="BD80" s="138">
        <v>278</v>
      </c>
      <c r="BE80" s="139">
        <v>263</v>
      </c>
      <c r="BF80" s="139">
        <v>287</v>
      </c>
      <c r="BG80" s="139">
        <v>306</v>
      </c>
      <c r="BH80" s="139">
        <v>252</v>
      </c>
      <c r="BI80" s="139">
        <v>281</v>
      </c>
      <c r="BM80" s="602" t="s">
        <v>52</v>
      </c>
      <c r="BN80" s="137" t="s">
        <v>33</v>
      </c>
      <c r="BO80" s="138">
        <v>738</v>
      </c>
      <c r="BP80" s="138">
        <v>762</v>
      </c>
      <c r="BQ80" s="138">
        <v>743</v>
      </c>
      <c r="BR80" s="138">
        <v>739</v>
      </c>
      <c r="BS80" s="138">
        <v>876</v>
      </c>
      <c r="BT80" s="138">
        <v>1265</v>
      </c>
      <c r="BU80" s="138">
        <v>841</v>
      </c>
      <c r="BV80" s="138">
        <v>756</v>
      </c>
      <c r="BW80" s="138">
        <v>657</v>
      </c>
      <c r="BX80" s="138">
        <v>568</v>
      </c>
      <c r="BY80" s="138">
        <v>493</v>
      </c>
      <c r="BZ80" s="138">
        <v>482</v>
      </c>
      <c r="CA80" s="138">
        <v>489</v>
      </c>
      <c r="CB80" s="138">
        <v>571</v>
      </c>
      <c r="CC80" s="138">
        <v>472</v>
      </c>
      <c r="CD80" s="138">
        <v>446</v>
      </c>
    </row>
    <row r="81" spans="2:82">
      <c r="B81" s="131" t="s">
        <v>15</v>
      </c>
      <c r="C81" s="133">
        <f t="shared" si="77"/>
        <v>201</v>
      </c>
      <c r="D81" s="133">
        <f t="shared" si="77"/>
        <v>207</v>
      </c>
      <c r="E81" s="133">
        <f t="shared" si="77"/>
        <v>188</v>
      </c>
      <c r="F81" s="133">
        <f t="shared" si="77"/>
        <v>191</v>
      </c>
      <c r="G81" s="133">
        <f t="shared" si="77"/>
        <v>170</v>
      </c>
      <c r="H81" s="133">
        <f t="shared" si="77"/>
        <v>180</v>
      </c>
      <c r="I81" s="133">
        <f t="shared" si="77"/>
        <v>190</v>
      </c>
      <c r="J81" s="133">
        <f t="shared" si="77"/>
        <v>218</v>
      </c>
      <c r="K81" s="133">
        <f t="shared" si="77"/>
        <v>243</v>
      </c>
      <c r="L81" s="133">
        <f t="shared" si="77"/>
        <v>209</v>
      </c>
      <c r="M81" s="133">
        <f t="shared" si="77"/>
        <v>183</v>
      </c>
      <c r="N81" s="133">
        <f t="shared" si="77"/>
        <v>173</v>
      </c>
      <c r="O81" s="133">
        <f t="shared" si="78"/>
        <v>183</v>
      </c>
      <c r="P81" s="133">
        <f t="shared" si="79"/>
        <v>177</v>
      </c>
      <c r="Q81" s="133">
        <f t="shared" si="80"/>
        <v>154</v>
      </c>
      <c r="R81" s="133">
        <f t="shared" si="81"/>
        <v>202</v>
      </c>
      <c r="S81" s="133"/>
      <c r="T81" s="344">
        <v>20.891518746983319</v>
      </c>
      <c r="U81" s="133"/>
      <c r="X81" s="131" t="s">
        <v>39</v>
      </c>
      <c r="Y81" s="135"/>
      <c r="Z81" s="135"/>
      <c r="AA81" s="135"/>
      <c r="AB81" s="135">
        <v>92</v>
      </c>
      <c r="AC81" s="135">
        <v>77</v>
      </c>
      <c r="AD81" s="135">
        <v>72</v>
      </c>
      <c r="AE81" s="135">
        <v>98</v>
      </c>
      <c r="AF81" s="135">
        <v>101</v>
      </c>
      <c r="AG81" s="135">
        <v>92</v>
      </c>
      <c r="AH81" s="411">
        <v>113</v>
      </c>
      <c r="AI81" s="135">
        <v>102</v>
      </c>
      <c r="AJ81" s="135">
        <v>123</v>
      </c>
      <c r="AK81" s="135">
        <v>125</v>
      </c>
      <c r="AL81" s="135">
        <v>122</v>
      </c>
      <c r="AM81" s="135">
        <v>119</v>
      </c>
      <c r="AN81" s="135">
        <v>141</v>
      </c>
      <c r="AO81" s="136"/>
      <c r="AP81" s="326"/>
      <c r="AQ81" s="122"/>
      <c r="AR81" s="600"/>
      <c r="AS81" s="131" t="s">
        <v>9</v>
      </c>
      <c r="AT81" s="139">
        <v>342</v>
      </c>
      <c r="AU81" s="139">
        <v>338</v>
      </c>
      <c r="AV81" s="139">
        <v>342</v>
      </c>
      <c r="AW81" s="139">
        <v>290</v>
      </c>
      <c r="AX81" s="139">
        <v>320</v>
      </c>
      <c r="AY81" s="139">
        <v>458</v>
      </c>
      <c r="AZ81" s="139">
        <v>280</v>
      </c>
      <c r="BA81" s="139">
        <v>315</v>
      </c>
      <c r="BB81" s="139">
        <v>240</v>
      </c>
      <c r="BC81" s="139">
        <v>210</v>
      </c>
      <c r="BD81" s="139">
        <v>206</v>
      </c>
      <c r="BE81" s="139">
        <v>212</v>
      </c>
      <c r="BF81" s="139">
        <v>202</v>
      </c>
      <c r="BG81" s="139">
        <v>205</v>
      </c>
      <c r="BH81" s="139">
        <v>182</v>
      </c>
      <c r="BI81" s="139">
        <v>218</v>
      </c>
      <c r="BM81" s="600"/>
      <c r="BN81" s="142" t="s">
        <v>9</v>
      </c>
      <c r="BO81" s="139">
        <v>521</v>
      </c>
      <c r="BP81" s="139">
        <v>507</v>
      </c>
      <c r="BQ81" s="139">
        <v>554</v>
      </c>
      <c r="BR81" s="139">
        <v>499</v>
      </c>
      <c r="BS81" s="139">
        <v>544</v>
      </c>
      <c r="BT81" s="139">
        <v>828</v>
      </c>
      <c r="BU81" s="139">
        <v>565</v>
      </c>
      <c r="BV81" s="139">
        <v>598</v>
      </c>
      <c r="BW81" s="139">
        <v>483</v>
      </c>
      <c r="BX81" s="139">
        <v>415</v>
      </c>
      <c r="BY81" s="139">
        <v>365</v>
      </c>
      <c r="BZ81" s="139">
        <v>357</v>
      </c>
      <c r="CA81" s="139">
        <v>346</v>
      </c>
      <c r="CB81" s="139">
        <v>358</v>
      </c>
      <c r="CC81" s="139">
        <v>364</v>
      </c>
      <c r="CD81" s="139">
        <v>382</v>
      </c>
    </row>
    <row r="82" spans="2:82">
      <c r="B82" s="131" t="s">
        <v>40</v>
      </c>
      <c r="C82" s="133">
        <f t="shared" si="77"/>
        <v>0</v>
      </c>
      <c r="D82" s="133">
        <f t="shared" si="77"/>
        <v>0</v>
      </c>
      <c r="E82" s="133">
        <f t="shared" si="77"/>
        <v>0</v>
      </c>
      <c r="F82" s="133">
        <f t="shared" si="77"/>
        <v>6793</v>
      </c>
      <c r="G82" s="133">
        <f t="shared" si="77"/>
        <v>6373</v>
      </c>
      <c r="H82" s="133">
        <f t="shared" si="77"/>
        <v>5938</v>
      </c>
      <c r="I82" s="133">
        <f t="shared" si="77"/>
        <v>5909</v>
      </c>
      <c r="J82" s="133">
        <f t="shared" si="77"/>
        <v>6027</v>
      </c>
      <c r="K82" s="133">
        <f t="shared" si="77"/>
        <v>7114</v>
      </c>
      <c r="L82" s="133">
        <f t="shared" si="77"/>
        <v>18945</v>
      </c>
      <c r="M82" s="133">
        <f t="shared" si="77"/>
        <v>12239</v>
      </c>
      <c r="N82" s="133">
        <f t="shared" si="77"/>
        <v>14434</v>
      </c>
      <c r="O82" s="133">
        <f t="shared" si="78"/>
        <v>8528.5</v>
      </c>
      <c r="P82" s="133">
        <f t="shared" si="79"/>
        <v>11115.7</v>
      </c>
      <c r="Q82" s="133">
        <f t="shared" si="80"/>
        <v>8278</v>
      </c>
      <c r="R82" s="133">
        <f t="shared" si="81"/>
        <v>7713.5</v>
      </c>
      <c r="S82" s="133"/>
      <c r="T82" s="346">
        <v>4778.8449163748674</v>
      </c>
      <c r="U82" s="133"/>
      <c r="X82" s="131" t="s">
        <v>15</v>
      </c>
      <c r="Y82" s="135">
        <v>201</v>
      </c>
      <c r="Z82" s="135">
        <v>207</v>
      </c>
      <c r="AA82" s="135">
        <v>188</v>
      </c>
      <c r="AB82" s="135">
        <v>191</v>
      </c>
      <c r="AC82" s="135">
        <v>170</v>
      </c>
      <c r="AD82" s="135">
        <v>180</v>
      </c>
      <c r="AE82" s="135">
        <v>190</v>
      </c>
      <c r="AF82" s="135">
        <v>218</v>
      </c>
      <c r="AG82" s="135">
        <v>243</v>
      </c>
      <c r="AH82" s="411">
        <v>209</v>
      </c>
      <c r="AI82" s="135">
        <v>183</v>
      </c>
      <c r="AJ82" s="135">
        <v>173</v>
      </c>
      <c r="AK82" s="135">
        <v>183</v>
      </c>
      <c r="AL82" s="135">
        <v>177</v>
      </c>
      <c r="AM82" s="135">
        <v>154</v>
      </c>
      <c r="AN82" s="135">
        <v>202</v>
      </c>
      <c r="AO82" s="136"/>
      <c r="AP82" s="326"/>
      <c r="AQ82" s="122"/>
      <c r="AR82" s="600"/>
      <c r="AS82" s="131" t="s">
        <v>34</v>
      </c>
      <c r="AT82" s="139">
        <v>289</v>
      </c>
      <c r="AU82" s="139">
        <v>225</v>
      </c>
      <c r="AV82" s="139">
        <v>223</v>
      </c>
      <c r="AW82" s="139">
        <v>218</v>
      </c>
      <c r="AX82" s="139">
        <v>205</v>
      </c>
      <c r="AY82" s="139">
        <v>249</v>
      </c>
      <c r="AZ82" s="139">
        <v>205</v>
      </c>
      <c r="BA82" s="139">
        <v>187</v>
      </c>
      <c r="BB82" s="139">
        <v>212</v>
      </c>
      <c r="BC82" s="139">
        <v>176</v>
      </c>
      <c r="BD82" s="139">
        <v>175</v>
      </c>
      <c r="BE82" s="139">
        <v>151</v>
      </c>
      <c r="BF82" s="139">
        <v>143</v>
      </c>
      <c r="BG82" s="139">
        <v>171</v>
      </c>
      <c r="BH82" s="139">
        <v>172</v>
      </c>
      <c r="BI82" s="139">
        <v>167</v>
      </c>
      <c r="BM82" s="600"/>
      <c r="BN82" s="142" t="s">
        <v>34</v>
      </c>
      <c r="BO82" s="139">
        <v>511</v>
      </c>
      <c r="BP82" s="139">
        <v>378</v>
      </c>
      <c r="BQ82" s="139">
        <v>376</v>
      </c>
      <c r="BR82" s="139">
        <v>390</v>
      </c>
      <c r="BS82" s="139">
        <v>377</v>
      </c>
      <c r="BT82" s="139">
        <v>483</v>
      </c>
      <c r="BU82" s="139">
        <v>422</v>
      </c>
      <c r="BV82" s="139">
        <v>429</v>
      </c>
      <c r="BW82" s="139">
        <v>430</v>
      </c>
      <c r="BX82" s="139">
        <v>371</v>
      </c>
      <c r="BY82" s="139">
        <v>338</v>
      </c>
      <c r="BZ82" s="139">
        <v>282</v>
      </c>
      <c r="CA82" s="139">
        <v>279</v>
      </c>
      <c r="CB82" s="139">
        <v>288</v>
      </c>
      <c r="CC82" s="139">
        <v>333</v>
      </c>
      <c r="CD82" s="139">
        <v>324</v>
      </c>
    </row>
    <row r="83" spans="2:82">
      <c r="B83" s="147" t="s">
        <v>41</v>
      </c>
      <c r="C83" s="148">
        <f t="shared" si="77"/>
        <v>14.648960876555709</v>
      </c>
      <c r="D83" s="148">
        <f t="shared" si="77"/>
        <v>14.494839425963239</v>
      </c>
      <c r="E83" s="148">
        <f t="shared" si="77"/>
        <v>14.645791216826529</v>
      </c>
      <c r="F83" s="148">
        <f t="shared" si="77"/>
        <v>12.52847380410023</v>
      </c>
      <c r="G83" s="148">
        <f t="shared" si="77"/>
        <v>13.32027015759193</v>
      </c>
      <c r="H83" s="148">
        <f t="shared" si="77"/>
        <v>10.386306178644467</v>
      </c>
      <c r="I83" s="148">
        <f t="shared" si="77"/>
        <v>12.741312741312742</v>
      </c>
      <c r="J83" s="148">
        <f t="shared" si="77"/>
        <v>15.07319194163969</v>
      </c>
      <c r="K83" s="148">
        <f t="shared" si="77"/>
        <v>16.83246704072149</v>
      </c>
      <c r="L83" s="148">
        <f t="shared" si="77"/>
        <v>22.409954431011879</v>
      </c>
      <c r="M83" s="148">
        <f t="shared" si="77"/>
        <v>23.658395845354875</v>
      </c>
      <c r="N83" s="148">
        <f t="shared" si="77"/>
        <v>21.62525830169638</v>
      </c>
      <c r="O83" s="148">
        <f t="shared" si="78"/>
        <v>25.370973579442634</v>
      </c>
      <c r="P83" s="148">
        <f t="shared" si="79"/>
        <v>28.394430961808663</v>
      </c>
      <c r="Q83" s="148">
        <f t="shared" si="80"/>
        <v>26.810392482034274</v>
      </c>
      <c r="R83" s="148">
        <f t="shared" si="81"/>
        <v>25.45955085407093</v>
      </c>
      <c r="S83" s="149"/>
      <c r="T83" s="345">
        <v>3.2187065201758625</v>
      </c>
      <c r="X83" s="131" t="s">
        <v>40</v>
      </c>
      <c r="Y83" s="135"/>
      <c r="Z83" s="135"/>
      <c r="AA83" s="135"/>
      <c r="AB83" s="135">
        <v>6793</v>
      </c>
      <c r="AC83" s="135">
        <v>6373</v>
      </c>
      <c r="AD83" s="135">
        <v>5938</v>
      </c>
      <c r="AE83" s="135">
        <v>5909</v>
      </c>
      <c r="AF83" s="135">
        <v>6027</v>
      </c>
      <c r="AG83" s="135">
        <v>7114</v>
      </c>
      <c r="AH83" s="411">
        <v>18945</v>
      </c>
      <c r="AI83" s="135">
        <v>12239</v>
      </c>
      <c r="AJ83" s="135">
        <v>14434</v>
      </c>
      <c r="AK83" s="135">
        <v>8528.5</v>
      </c>
      <c r="AL83" s="135">
        <v>11115.7</v>
      </c>
      <c r="AM83" s="135">
        <v>8278</v>
      </c>
      <c r="AN83" s="135">
        <v>7713.5</v>
      </c>
      <c r="AO83" s="136"/>
      <c r="AP83" s="326"/>
      <c r="AQ83" s="122"/>
      <c r="AR83" s="600"/>
      <c r="AS83" s="131" t="s">
        <v>36</v>
      </c>
      <c r="AT83" s="139">
        <v>87</v>
      </c>
      <c r="AU83" s="139">
        <v>74</v>
      </c>
      <c r="AV83" s="139">
        <v>73</v>
      </c>
      <c r="AW83" s="139">
        <v>71</v>
      </c>
      <c r="AX83" s="139">
        <v>78</v>
      </c>
      <c r="AY83" s="139">
        <v>69</v>
      </c>
      <c r="AZ83" s="139">
        <v>85</v>
      </c>
      <c r="BA83" s="139">
        <v>104</v>
      </c>
      <c r="BB83" s="139">
        <v>101</v>
      </c>
      <c r="BC83" s="139">
        <v>106</v>
      </c>
      <c r="BD83" s="139">
        <v>91</v>
      </c>
      <c r="BE83" s="139">
        <v>93</v>
      </c>
      <c r="BF83" s="139">
        <v>97</v>
      </c>
      <c r="BG83" s="139">
        <v>114</v>
      </c>
      <c r="BH83" s="139">
        <v>152</v>
      </c>
      <c r="BI83" s="139">
        <v>131</v>
      </c>
      <c r="BM83" s="600"/>
      <c r="BN83" s="142" t="s">
        <v>36</v>
      </c>
      <c r="BO83" s="139">
        <v>131</v>
      </c>
      <c r="BP83" s="139">
        <v>140</v>
      </c>
      <c r="BQ83" s="139">
        <v>147</v>
      </c>
      <c r="BR83" s="139">
        <v>124</v>
      </c>
      <c r="BS83" s="139">
        <v>141</v>
      </c>
      <c r="BT83" s="139">
        <v>146</v>
      </c>
      <c r="BU83" s="139">
        <v>194</v>
      </c>
      <c r="BV83" s="139">
        <v>209</v>
      </c>
      <c r="BW83" s="139">
        <v>224</v>
      </c>
      <c r="BX83" s="139">
        <v>260</v>
      </c>
      <c r="BY83" s="139">
        <v>241</v>
      </c>
      <c r="BZ83" s="139">
        <v>214</v>
      </c>
      <c r="CA83" s="139">
        <v>219</v>
      </c>
      <c r="CB83" s="139">
        <v>233</v>
      </c>
      <c r="CC83" s="139">
        <v>265</v>
      </c>
      <c r="CD83" s="139">
        <v>256</v>
      </c>
    </row>
    <row r="84" spans="2:82" ht="18" customHeight="1">
      <c r="C84" s="131"/>
      <c r="D84" s="131"/>
      <c r="E84" s="131"/>
      <c r="O84" s="153"/>
      <c r="P84" s="153"/>
      <c r="Q84" s="153"/>
      <c r="R84" s="153"/>
      <c r="T84" s="91"/>
      <c r="X84" s="147" t="s">
        <v>41</v>
      </c>
      <c r="Y84" s="150">
        <v>14.648960876555709</v>
      </c>
      <c r="Z84" s="150">
        <v>14.494839425963239</v>
      </c>
      <c r="AA84" s="150">
        <v>14.645791216826529</v>
      </c>
      <c r="AB84" s="150">
        <v>12.52847380410023</v>
      </c>
      <c r="AC84" s="150">
        <v>13.32027015759193</v>
      </c>
      <c r="AD84" s="150">
        <v>10.386306178644467</v>
      </c>
      <c r="AE84" s="150">
        <v>12.741312741312742</v>
      </c>
      <c r="AF84" s="150">
        <v>15.07319194163969</v>
      </c>
      <c r="AG84" s="150">
        <v>16.83246704072149</v>
      </c>
      <c r="AH84" s="412">
        <v>22.409954431011879</v>
      </c>
      <c r="AI84" s="150">
        <v>23.658395845354875</v>
      </c>
      <c r="AJ84" s="150">
        <v>21.62525830169638</v>
      </c>
      <c r="AK84" s="150">
        <v>25.370973579442634</v>
      </c>
      <c r="AL84" s="150">
        <f>(AL77+AL79+$V$13*AL78)/CU7*100</f>
        <v>28.394430961808663</v>
      </c>
      <c r="AM84" s="150">
        <f>(AM77+AM79+$V$13*AM78)/CV7*100</f>
        <v>26.810392482034274</v>
      </c>
      <c r="AN84" s="150">
        <f>(AN77+AN79+$V$13*AN78)/CW7*100</f>
        <v>25.45955085407093</v>
      </c>
      <c r="AO84" s="164"/>
      <c r="AP84" s="326"/>
      <c r="AQ84" s="122"/>
      <c r="AR84" s="600"/>
      <c r="AS84" s="131" t="s">
        <v>144</v>
      </c>
      <c r="AT84" s="135">
        <v>0</v>
      </c>
      <c r="AU84" s="135">
        <v>0</v>
      </c>
      <c r="AV84" s="135">
        <v>0</v>
      </c>
      <c r="AW84" s="135">
        <v>0</v>
      </c>
      <c r="AX84" s="135">
        <v>0</v>
      </c>
      <c r="AY84" s="135">
        <v>0</v>
      </c>
      <c r="AZ84" s="135">
        <v>0</v>
      </c>
      <c r="BA84" s="135">
        <v>0</v>
      </c>
      <c r="BB84" s="135">
        <v>0</v>
      </c>
      <c r="BC84" s="139">
        <v>0</v>
      </c>
      <c r="BD84" s="139">
        <v>0</v>
      </c>
      <c r="BE84" s="139">
        <v>2</v>
      </c>
      <c r="BF84" s="139">
        <v>1</v>
      </c>
      <c r="BG84" s="139">
        <v>16</v>
      </c>
      <c r="BH84" s="139">
        <v>2</v>
      </c>
      <c r="BI84" s="139">
        <v>1</v>
      </c>
      <c r="BM84" s="600"/>
      <c r="BN84" s="131" t="s">
        <v>144</v>
      </c>
      <c r="BO84" s="135">
        <v>0</v>
      </c>
      <c r="BP84" s="135">
        <v>0</v>
      </c>
      <c r="BQ84" s="135">
        <v>0</v>
      </c>
      <c r="BR84" s="135">
        <v>0</v>
      </c>
      <c r="BS84" s="135">
        <v>0</v>
      </c>
      <c r="BT84" s="135">
        <v>0</v>
      </c>
      <c r="BU84" s="135">
        <v>0</v>
      </c>
      <c r="BV84" s="135">
        <v>0</v>
      </c>
      <c r="BW84" s="135">
        <v>0</v>
      </c>
      <c r="BX84" s="139">
        <v>0</v>
      </c>
      <c r="BY84" s="139">
        <v>0</v>
      </c>
      <c r="BZ84" s="139">
        <v>11</v>
      </c>
      <c r="CA84" s="139">
        <v>6</v>
      </c>
      <c r="CB84" s="139">
        <v>27</v>
      </c>
      <c r="CC84" s="139">
        <v>7</v>
      </c>
      <c r="CD84" s="139">
        <v>4</v>
      </c>
    </row>
    <row r="85" spans="2:82">
      <c r="C85" s="131"/>
      <c r="D85" s="131"/>
      <c r="E85" s="131"/>
      <c r="T85" s="91"/>
      <c r="X85" s="122"/>
      <c r="Y85" s="131"/>
      <c r="Z85" s="131"/>
      <c r="AA85" s="131"/>
      <c r="AB85" s="122"/>
      <c r="AC85" s="122"/>
      <c r="AD85" s="122"/>
      <c r="AE85" s="122"/>
      <c r="AF85" s="326"/>
      <c r="AG85" s="326"/>
      <c r="AH85" s="122"/>
      <c r="AI85" s="122"/>
      <c r="AJ85" s="122"/>
      <c r="AK85" s="122"/>
      <c r="AL85" s="122"/>
      <c r="AM85" s="156"/>
      <c r="AN85" s="122"/>
      <c r="AO85" s="122"/>
      <c r="AP85" s="326"/>
      <c r="AQ85" s="122"/>
      <c r="AR85" s="600"/>
      <c r="AS85" s="131" t="s">
        <v>37</v>
      </c>
      <c r="AT85" s="139">
        <v>4</v>
      </c>
      <c r="AU85" s="139">
        <v>1</v>
      </c>
      <c r="AV85" s="139">
        <v>5</v>
      </c>
      <c r="AW85" s="139">
        <v>0</v>
      </c>
      <c r="AX85" s="139">
        <v>0</v>
      </c>
      <c r="AY85" s="139">
        <v>0</v>
      </c>
      <c r="AZ85" s="139">
        <v>5</v>
      </c>
      <c r="BA85" s="139">
        <v>15</v>
      </c>
      <c r="BB85" s="139">
        <v>3</v>
      </c>
      <c r="BC85" s="139">
        <v>10</v>
      </c>
      <c r="BD85" s="139">
        <v>6</v>
      </c>
      <c r="BE85" s="139">
        <v>9</v>
      </c>
      <c r="BF85" s="139">
        <v>20</v>
      </c>
      <c r="BG85" s="139">
        <v>10</v>
      </c>
      <c r="BH85" s="139">
        <v>11</v>
      </c>
      <c r="BI85" s="139">
        <v>12</v>
      </c>
      <c r="BM85" s="600"/>
      <c r="BN85" s="142" t="s">
        <v>37</v>
      </c>
      <c r="BO85" s="139">
        <v>8</v>
      </c>
      <c r="BP85" s="139">
        <v>7</v>
      </c>
      <c r="BQ85" s="139">
        <v>7</v>
      </c>
      <c r="BR85" s="139">
        <v>0</v>
      </c>
      <c r="BS85" s="139">
        <v>0</v>
      </c>
      <c r="BT85" s="139">
        <v>0</v>
      </c>
      <c r="BU85" s="139">
        <v>11</v>
      </c>
      <c r="BV85" s="139">
        <v>22</v>
      </c>
      <c r="BW85" s="139">
        <v>18</v>
      </c>
      <c r="BX85" s="139">
        <v>24</v>
      </c>
      <c r="BY85" s="139">
        <v>17</v>
      </c>
      <c r="BZ85" s="139">
        <v>16</v>
      </c>
      <c r="CA85" s="139">
        <v>39</v>
      </c>
      <c r="CB85" s="139">
        <v>23</v>
      </c>
      <c r="CC85" s="139">
        <v>27</v>
      </c>
      <c r="CD85" s="139">
        <v>24</v>
      </c>
    </row>
    <row r="86" spans="2:82">
      <c r="C86" s="131"/>
      <c r="D86" s="131"/>
      <c r="E86" s="131"/>
      <c r="T86" s="91"/>
      <c r="V86" s="153"/>
      <c r="X86" s="122"/>
      <c r="Y86" s="131"/>
      <c r="Z86" s="131"/>
      <c r="AA86" s="131"/>
      <c r="AB86" s="122"/>
      <c r="AC86" s="122"/>
      <c r="AD86" s="122"/>
      <c r="AE86" s="122"/>
      <c r="AF86" s="326"/>
      <c r="AG86" s="326"/>
      <c r="AH86" s="122"/>
      <c r="AI86" s="122"/>
      <c r="AJ86" s="122"/>
      <c r="AK86" s="122"/>
      <c r="AL86" s="122"/>
      <c r="AM86" s="156"/>
      <c r="AN86" s="122"/>
      <c r="AO86" s="122"/>
      <c r="AP86" s="326"/>
      <c r="AQ86" s="122"/>
      <c r="AR86" s="601"/>
      <c r="AS86" s="147" t="s">
        <v>38</v>
      </c>
      <c r="AT86" s="145">
        <v>6</v>
      </c>
      <c r="AU86" s="145">
        <v>6</v>
      </c>
      <c r="AV86" s="146">
        <v>5</v>
      </c>
      <c r="AW86" s="145">
        <v>1</v>
      </c>
      <c r="AX86" s="145">
        <v>7</v>
      </c>
      <c r="AY86" s="146">
        <v>0</v>
      </c>
      <c r="AZ86" s="146">
        <v>0</v>
      </c>
      <c r="BA86" s="146">
        <v>7</v>
      </c>
      <c r="BB86" s="146">
        <v>8</v>
      </c>
      <c r="BC86" s="146">
        <v>7</v>
      </c>
      <c r="BD86" s="146">
        <v>16</v>
      </c>
      <c r="BE86" s="146">
        <v>19</v>
      </c>
      <c r="BF86" s="146">
        <v>13</v>
      </c>
      <c r="BG86" s="146">
        <v>25</v>
      </c>
      <c r="BH86" s="146">
        <v>30</v>
      </c>
      <c r="BI86" s="146">
        <v>30</v>
      </c>
      <c r="BM86" s="601"/>
      <c r="BN86" s="144" t="s">
        <v>38</v>
      </c>
      <c r="BO86" s="145">
        <v>14</v>
      </c>
      <c r="BP86" s="145">
        <v>7</v>
      </c>
      <c r="BQ86" s="146">
        <v>10</v>
      </c>
      <c r="BR86" s="145">
        <v>2</v>
      </c>
      <c r="BS86" s="145">
        <v>10</v>
      </c>
      <c r="BT86" s="146">
        <v>8</v>
      </c>
      <c r="BU86" s="146">
        <v>0</v>
      </c>
      <c r="BV86" s="146">
        <v>16</v>
      </c>
      <c r="BW86" s="146">
        <v>19</v>
      </c>
      <c r="BX86" s="146">
        <v>17</v>
      </c>
      <c r="BY86" s="146">
        <v>32</v>
      </c>
      <c r="BZ86" s="146">
        <v>29</v>
      </c>
      <c r="CA86" s="146">
        <v>28</v>
      </c>
      <c r="CB86" s="146">
        <v>52</v>
      </c>
      <c r="CC86" s="146">
        <v>65</v>
      </c>
      <c r="CD86" s="146">
        <v>54</v>
      </c>
    </row>
    <row r="87" spans="2:82">
      <c r="C87" s="131"/>
      <c r="D87" s="131"/>
      <c r="E87" s="131"/>
      <c r="T87" s="91"/>
      <c r="V87" s="153"/>
      <c r="X87" s="122"/>
      <c r="Y87" s="131"/>
      <c r="Z87" s="131"/>
      <c r="AA87" s="131"/>
      <c r="AB87" s="122"/>
      <c r="AC87" s="122"/>
      <c r="AD87" s="122"/>
      <c r="AE87" s="122"/>
      <c r="AF87" s="326"/>
      <c r="AG87" s="326"/>
      <c r="AH87" s="122"/>
      <c r="AI87" s="122"/>
      <c r="AJ87" s="122"/>
      <c r="AK87" s="122"/>
      <c r="AL87" s="122"/>
      <c r="AM87" s="156"/>
      <c r="AN87" s="122"/>
      <c r="AO87" s="122"/>
      <c r="AP87" s="326"/>
      <c r="AQ87" s="122"/>
      <c r="AR87" s="602" t="s">
        <v>100</v>
      </c>
      <c r="AS87" s="376" t="s">
        <v>33</v>
      </c>
      <c r="AT87" s="138">
        <v>214</v>
      </c>
      <c r="AU87" s="138">
        <v>206</v>
      </c>
      <c r="AV87" s="138">
        <v>189</v>
      </c>
      <c r="AW87" s="138">
        <v>172</v>
      </c>
      <c r="AX87" s="138">
        <v>235</v>
      </c>
      <c r="AY87" s="138">
        <v>407</v>
      </c>
      <c r="AZ87" s="138">
        <v>265</v>
      </c>
      <c r="BA87" s="138">
        <v>246</v>
      </c>
      <c r="BB87" s="138">
        <v>181</v>
      </c>
      <c r="BC87" s="138">
        <v>117</v>
      </c>
      <c r="BD87" s="138">
        <v>59</v>
      </c>
      <c r="BE87" s="139">
        <v>61</v>
      </c>
      <c r="BF87" s="139">
        <v>56</v>
      </c>
      <c r="BG87" s="139">
        <v>68</v>
      </c>
      <c r="BH87" s="139">
        <v>140</v>
      </c>
      <c r="BI87" s="139">
        <v>101</v>
      </c>
      <c r="BM87" s="602" t="s">
        <v>70</v>
      </c>
      <c r="BN87" s="137" t="s">
        <v>33</v>
      </c>
      <c r="BO87" s="138">
        <v>800</v>
      </c>
      <c r="BP87" s="138">
        <v>838</v>
      </c>
      <c r="BQ87" s="138">
        <v>783</v>
      </c>
      <c r="BR87" s="138">
        <v>755</v>
      </c>
      <c r="BS87" s="138">
        <v>919</v>
      </c>
      <c r="BT87" s="138">
        <v>1283</v>
      </c>
      <c r="BU87" s="138">
        <v>808</v>
      </c>
      <c r="BV87" s="138">
        <v>724</v>
      </c>
      <c r="BW87" s="138">
        <v>599</v>
      </c>
      <c r="BX87" s="138">
        <v>510</v>
      </c>
      <c r="BY87" s="138">
        <v>411</v>
      </c>
      <c r="BZ87" s="138">
        <v>417</v>
      </c>
      <c r="CA87" s="138">
        <v>432</v>
      </c>
      <c r="CB87" s="138">
        <v>466</v>
      </c>
      <c r="CC87" s="138">
        <v>505</v>
      </c>
      <c r="CD87" s="138">
        <v>449</v>
      </c>
    </row>
    <row r="88" spans="2:82">
      <c r="C88" s="131"/>
      <c r="D88" s="131"/>
      <c r="E88" s="131"/>
      <c r="T88" s="91"/>
      <c r="V88" s="153"/>
      <c r="X88" s="122"/>
      <c r="Y88" s="131"/>
      <c r="Z88" s="131"/>
      <c r="AA88" s="131"/>
      <c r="AB88" s="122"/>
      <c r="AC88" s="122"/>
      <c r="AD88" s="122"/>
      <c r="AE88" s="122"/>
      <c r="AF88" s="326"/>
      <c r="AG88" s="326"/>
      <c r="AH88" s="122"/>
      <c r="AI88" s="122"/>
      <c r="AJ88" s="122"/>
      <c r="AK88" s="122"/>
      <c r="AL88" s="122"/>
      <c r="AM88" s="156"/>
      <c r="AN88" s="122"/>
      <c r="AO88" s="122"/>
      <c r="AP88" s="326"/>
      <c r="AQ88" s="122"/>
      <c r="AR88" s="600"/>
      <c r="AS88" s="131" t="s">
        <v>9</v>
      </c>
      <c r="AT88" s="139">
        <v>178</v>
      </c>
      <c r="AU88" s="139">
        <v>156</v>
      </c>
      <c r="AV88" s="139">
        <v>175</v>
      </c>
      <c r="AW88" s="139">
        <v>145</v>
      </c>
      <c r="AX88" s="139">
        <v>166</v>
      </c>
      <c r="AY88" s="139">
        <v>307</v>
      </c>
      <c r="AZ88" s="139">
        <v>220</v>
      </c>
      <c r="BA88" s="139">
        <v>216</v>
      </c>
      <c r="BB88" s="139">
        <v>201</v>
      </c>
      <c r="BC88" s="139">
        <v>129</v>
      </c>
      <c r="BD88" s="139">
        <v>76</v>
      </c>
      <c r="BE88" s="139">
        <v>63</v>
      </c>
      <c r="BF88" s="139">
        <v>65</v>
      </c>
      <c r="BG88" s="139">
        <v>62</v>
      </c>
      <c r="BH88" s="139">
        <v>115</v>
      </c>
      <c r="BI88" s="139">
        <v>123</v>
      </c>
      <c r="BM88" s="600"/>
      <c r="BN88" s="142" t="s">
        <v>9</v>
      </c>
      <c r="BO88" s="139">
        <v>613</v>
      </c>
      <c r="BP88" s="139">
        <v>590</v>
      </c>
      <c r="BQ88" s="139">
        <v>592</v>
      </c>
      <c r="BR88" s="139">
        <v>501</v>
      </c>
      <c r="BS88" s="139">
        <v>567</v>
      </c>
      <c r="BT88" s="139">
        <v>837</v>
      </c>
      <c r="BU88" s="139">
        <v>539</v>
      </c>
      <c r="BV88" s="139">
        <v>587</v>
      </c>
      <c r="BW88" s="139">
        <v>475</v>
      </c>
      <c r="BX88" s="139">
        <v>381</v>
      </c>
      <c r="BY88" s="139">
        <v>334</v>
      </c>
      <c r="BZ88" s="139">
        <v>330</v>
      </c>
      <c r="CA88" s="139">
        <v>307</v>
      </c>
      <c r="CB88" s="139">
        <v>314</v>
      </c>
      <c r="CC88" s="139">
        <v>362</v>
      </c>
      <c r="CD88" s="139">
        <v>392</v>
      </c>
    </row>
    <row r="89" spans="2:82">
      <c r="C89" s="131"/>
      <c r="D89" s="131"/>
      <c r="E89" s="131"/>
      <c r="T89" s="91"/>
      <c r="V89" s="153"/>
      <c r="X89" s="122"/>
      <c r="Y89" s="131"/>
      <c r="Z89" s="131"/>
      <c r="AA89" s="131"/>
      <c r="AB89" s="122"/>
      <c r="AC89" s="122"/>
      <c r="AD89" s="122"/>
      <c r="AE89" s="122"/>
      <c r="AF89" s="326"/>
      <c r="AG89" s="326"/>
      <c r="AH89" s="122"/>
      <c r="AI89" s="122"/>
      <c r="AJ89" s="122"/>
      <c r="AK89" s="122"/>
      <c r="AL89" s="122"/>
      <c r="AM89" s="156"/>
      <c r="AN89" s="122"/>
      <c r="AO89" s="122"/>
      <c r="AP89" s="326"/>
      <c r="AQ89" s="122"/>
      <c r="AR89" s="600"/>
      <c r="AS89" s="131" t="s">
        <v>34</v>
      </c>
      <c r="AT89" s="139">
        <v>177</v>
      </c>
      <c r="AU89" s="139">
        <v>135</v>
      </c>
      <c r="AV89" s="139">
        <v>133</v>
      </c>
      <c r="AW89" s="139">
        <v>139</v>
      </c>
      <c r="AX89" s="139">
        <v>144</v>
      </c>
      <c r="AY89" s="139">
        <v>190</v>
      </c>
      <c r="AZ89" s="139">
        <v>175</v>
      </c>
      <c r="BA89" s="139">
        <v>205</v>
      </c>
      <c r="BB89" s="139">
        <v>175</v>
      </c>
      <c r="BC89" s="139">
        <v>138</v>
      </c>
      <c r="BD89" s="139">
        <v>93</v>
      </c>
      <c r="BE89" s="139">
        <v>70</v>
      </c>
      <c r="BF89" s="139">
        <v>59</v>
      </c>
      <c r="BG89" s="139">
        <v>65</v>
      </c>
      <c r="BH89" s="139">
        <v>95</v>
      </c>
      <c r="BI89" s="139">
        <v>104</v>
      </c>
      <c r="BM89" s="600"/>
      <c r="BN89" s="142" t="s">
        <v>34</v>
      </c>
      <c r="BO89" s="139">
        <v>550</v>
      </c>
      <c r="BP89" s="139">
        <v>421</v>
      </c>
      <c r="BQ89" s="139">
        <v>407</v>
      </c>
      <c r="BR89" s="139">
        <v>390</v>
      </c>
      <c r="BS89" s="139">
        <v>390</v>
      </c>
      <c r="BT89" s="139">
        <v>466</v>
      </c>
      <c r="BU89" s="139">
        <v>408</v>
      </c>
      <c r="BV89" s="139">
        <v>425</v>
      </c>
      <c r="BW89" s="139">
        <v>406</v>
      </c>
      <c r="BX89" s="139">
        <v>331</v>
      </c>
      <c r="BY89" s="139">
        <v>296</v>
      </c>
      <c r="BZ89" s="139">
        <v>255</v>
      </c>
      <c r="CA89" s="139">
        <v>226</v>
      </c>
      <c r="CB89" s="139">
        <v>260</v>
      </c>
      <c r="CC89" s="139">
        <v>297</v>
      </c>
      <c r="CD89" s="139">
        <v>320</v>
      </c>
    </row>
    <row r="90" spans="2:82" ht="18" customHeight="1">
      <c r="C90" s="131"/>
      <c r="D90" s="131"/>
      <c r="E90" s="131"/>
      <c r="T90" s="91"/>
      <c r="X90" s="122"/>
      <c r="Y90" s="131"/>
      <c r="Z90" s="131"/>
      <c r="AA90" s="131"/>
      <c r="AB90" s="122"/>
      <c r="AC90" s="122"/>
      <c r="AD90" s="122"/>
      <c r="AE90" s="122"/>
      <c r="AF90" s="326"/>
      <c r="AG90" s="326"/>
      <c r="AH90" s="122"/>
      <c r="AI90" s="122"/>
      <c r="AJ90" s="122"/>
      <c r="AK90" s="122"/>
      <c r="AL90" s="122"/>
      <c r="AM90" s="156"/>
      <c r="AN90" s="122"/>
      <c r="AO90" s="122"/>
      <c r="AP90" s="326"/>
      <c r="AQ90" s="122"/>
      <c r="AR90" s="600"/>
      <c r="AS90" s="131" t="s">
        <v>36</v>
      </c>
      <c r="AT90" s="139">
        <v>65</v>
      </c>
      <c r="AU90" s="139">
        <v>73</v>
      </c>
      <c r="AV90" s="139">
        <v>68</v>
      </c>
      <c r="AW90" s="139">
        <v>61</v>
      </c>
      <c r="AX90" s="139">
        <v>63</v>
      </c>
      <c r="AY90" s="139">
        <v>79</v>
      </c>
      <c r="AZ90" s="139">
        <v>99</v>
      </c>
      <c r="BA90" s="139">
        <v>106</v>
      </c>
      <c r="BB90" s="139">
        <v>110</v>
      </c>
      <c r="BC90" s="139">
        <v>135</v>
      </c>
      <c r="BD90" s="139">
        <v>123</v>
      </c>
      <c r="BE90" s="139">
        <v>82</v>
      </c>
      <c r="BF90" s="139">
        <v>83</v>
      </c>
      <c r="BG90" s="139">
        <v>84</v>
      </c>
      <c r="BH90" s="139">
        <v>79</v>
      </c>
      <c r="BI90" s="139">
        <v>92</v>
      </c>
      <c r="BM90" s="600"/>
      <c r="BN90" s="142" t="s">
        <v>36</v>
      </c>
      <c r="BO90" s="139">
        <v>167</v>
      </c>
      <c r="BP90" s="139">
        <v>149</v>
      </c>
      <c r="BQ90" s="139">
        <v>148</v>
      </c>
      <c r="BR90" s="139">
        <v>132</v>
      </c>
      <c r="BS90" s="139">
        <v>139</v>
      </c>
      <c r="BT90" s="139">
        <v>158</v>
      </c>
      <c r="BU90" s="139">
        <v>169</v>
      </c>
      <c r="BV90" s="139">
        <v>200</v>
      </c>
      <c r="BW90" s="139">
        <v>200</v>
      </c>
      <c r="BX90" s="139">
        <v>232</v>
      </c>
      <c r="BY90" s="139">
        <v>200</v>
      </c>
      <c r="BZ90" s="139">
        <v>169</v>
      </c>
      <c r="CA90" s="139">
        <v>175</v>
      </c>
      <c r="CB90" s="139">
        <v>193</v>
      </c>
      <c r="CC90" s="139">
        <v>210</v>
      </c>
      <c r="CD90" s="139">
        <v>207</v>
      </c>
    </row>
    <row r="91" spans="2:82">
      <c r="C91" s="131"/>
      <c r="D91" s="131"/>
      <c r="E91" s="131"/>
      <c r="T91" s="91"/>
      <c r="U91" s="153"/>
      <c r="X91" s="122"/>
      <c r="Y91" s="131"/>
      <c r="Z91" s="131"/>
      <c r="AA91" s="131"/>
      <c r="AB91" s="122"/>
      <c r="AC91" s="122"/>
      <c r="AD91" s="122"/>
      <c r="AE91" s="122"/>
      <c r="AF91" s="326"/>
      <c r="AG91" s="326"/>
      <c r="AH91" s="122"/>
      <c r="AI91" s="122"/>
      <c r="AJ91" s="122"/>
      <c r="AK91" s="122"/>
      <c r="AL91" s="122"/>
      <c r="AM91" s="156"/>
      <c r="AN91" s="122"/>
      <c r="AO91" s="122"/>
      <c r="AP91" s="326"/>
      <c r="AQ91" s="122"/>
      <c r="AR91" s="600"/>
      <c r="AS91" s="131" t="s">
        <v>144</v>
      </c>
      <c r="AT91" s="135">
        <v>0</v>
      </c>
      <c r="AU91" s="135">
        <v>0</v>
      </c>
      <c r="AV91" s="135">
        <v>0</v>
      </c>
      <c r="AW91" s="135">
        <v>0</v>
      </c>
      <c r="AX91" s="135">
        <v>0</v>
      </c>
      <c r="AY91" s="135">
        <v>0</v>
      </c>
      <c r="AZ91" s="135">
        <v>0</v>
      </c>
      <c r="BA91" s="135">
        <v>0</v>
      </c>
      <c r="BB91" s="135">
        <v>0</v>
      </c>
      <c r="BC91" s="139">
        <v>0</v>
      </c>
      <c r="BD91" s="139">
        <v>0</v>
      </c>
      <c r="BE91" s="139">
        <v>3</v>
      </c>
      <c r="BF91" s="139">
        <v>3</v>
      </c>
      <c r="BG91" s="139">
        <v>8</v>
      </c>
      <c r="BH91" s="139">
        <v>1</v>
      </c>
      <c r="BI91" s="139">
        <v>1</v>
      </c>
      <c r="BM91" s="600"/>
      <c r="BN91" s="131" t="s">
        <v>144</v>
      </c>
      <c r="BO91" s="135">
        <v>0</v>
      </c>
      <c r="BP91" s="135">
        <v>0</v>
      </c>
      <c r="BQ91" s="135">
        <v>0</v>
      </c>
      <c r="BR91" s="135">
        <v>0</v>
      </c>
      <c r="BS91" s="135">
        <v>0</v>
      </c>
      <c r="BT91" s="135">
        <v>0</v>
      </c>
      <c r="BU91" s="135">
        <v>0</v>
      </c>
      <c r="BV91" s="135">
        <v>0</v>
      </c>
      <c r="BW91" s="135">
        <v>0</v>
      </c>
      <c r="BX91" s="139">
        <v>0</v>
      </c>
      <c r="BY91" s="139">
        <v>0</v>
      </c>
      <c r="BZ91" s="139">
        <v>5</v>
      </c>
      <c r="CA91" s="139">
        <v>4</v>
      </c>
      <c r="CB91" s="139">
        <v>23</v>
      </c>
      <c r="CC91" s="139">
        <v>3</v>
      </c>
      <c r="CD91" s="139">
        <v>2</v>
      </c>
    </row>
    <row r="92" spans="2:82">
      <c r="B92" s="151"/>
      <c r="C92" s="131"/>
      <c r="D92" s="131"/>
      <c r="E92" s="131"/>
      <c r="F92" s="153"/>
      <c r="G92" s="153"/>
      <c r="H92" s="153"/>
      <c r="I92" s="153"/>
      <c r="J92" s="153"/>
      <c r="K92" s="153"/>
      <c r="L92" s="153"/>
      <c r="M92" s="153"/>
      <c r="N92" s="153"/>
      <c r="S92" s="153"/>
      <c r="T92" s="155"/>
      <c r="V92" s="125"/>
      <c r="X92" s="156"/>
      <c r="Y92" s="131"/>
      <c r="Z92" s="131"/>
      <c r="AA92" s="131"/>
      <c r="AB92" s="158"/>
      <c r="AC92" s="158"/>
      <c r="AD92" s="158"/>
      <c r="AE92" s="158"/>
      <c r="AF92" s="158"/>
      <c r="AG92" s="158"/>
      <c r="AH92" s="413"/>
      <c r="AI92" s="158"/>
      <c r="AJ92" s="158"/>
      <c r="AK92" s="158"/>
      <c r="AL92" s="158"/>
      <c r="AM92" s="158"/>
      <c r="AN92" s="158"/>
      <c r="AO92" s="158"/>
      <c r="AP92" s="326"/>
      <c r="AQ92" s="122"/>
      <c r="AR92" s="600"/>
      <c r="AS92" s="131" t="s">
        <v>37</v>
      </c>
      <c r="AT92" s="139">
        <v>3</v>
      </c>
      <c r="AU92" s="139">
        <v>5</v>
      </c>
      <c r="AV92" s="139">
        <v>3</v>
      </c>
      <c r="AW92" s="139">
        <v>0</v>
      </c>
      <c r="AX92" s="139">
        <v>0</v>
      </c>
      <c r="AY92" s="139">
        <v>0</v>
      </c>
      <c r="AZ92" s="139">
        <v>5</v>
      </c>
      <c r="BA92" s="139">
        <v>9</v>
      </c>
      <c r="BB92" s="139">
        <v>14</v>
      </c>
      <c r="BC92" s="139">
        <v>16</v>
      </c>
      <c r="BD92" s="139">
        <v>12</v>
      </c>
      <c r="BE92" s="139">
        <v>5</v>
      </c>
      <c r="BF92" s="139">
        <v>17</v>
      </c>
      <c r="BG92" s="139">
        <v>12</v>
      </c>
      <c r="BH92" s="139">
        <v>16</v>
      </c>
      <c r="BI92" s="139">
        <v>12</v>
      </c>
      <c r="BM92" s="600"/>
      <c r="BN92" s="142" t="s">
        <v>37</v>
      </c>
      <c r="BO92" s="139">
        <v>8</v>
      </c>
      <c r="BP92" s="139">
        <v>6</v>
      </c>
      <c r="BQ92" s="139">
        <v>10</v>
      </c>
      <c r="BR92" s="139">
        <v>0</v>
      </c>
      <c r="BS92" s="139">
        <v>0</v>
      </c>
      <c r="BT92" s="139">
        <v>0</v>
      </c>
      <c r="BU92" s="139">
        <v>8</v>
      </c>
      <c r="BV92" s="139">
        <v>19</v>
      </c>
      <c r="BW92" s="139">
        <v>18</v>
      </c>
      <c r="BX92" s="139">
        <v>26</v>
      </c>
      <c r="BY92" s="139">
        <v>18</v>
      </c>
      <c r="BZ92" s="139">
        <v>15</v>
      </c>
      <c r="CA92" s="139">
        <v>28</v>
      </c>
      <c r="CB92" s="139">
        <v>19</v>
      </c>
      <c r="CC92" s="139">
        <v>21</v>
      </c>
      <c r="CD92" s="139">
        <v>17</v>
      </c>
    </row>
    <row r="93" spans="2:82">
      <c r="C93" s="131"/>
      <c r="D93" s="131"/>
      <c r="E93" s="131"/>
      <c r="T93" s="91"/>
      <c r="V93" s="133"/>
      <c r="X93" s="122"/>
      <c r="Y93" s="131"/>
      <c r="Z93" s="131"/>
      <c r="AA93" s="131"/>
      <c r="AB93" s="122"/>
      <c r="AC93" s="122"/>
      <c r="AD93" s="122"/>
      <c r="AE93" s="122"/>
      <c r="AF93" s="326"/>
      <c r="AG93" s="326"/>
      <c r="AH93" s="122"/>
      <c r="AI93" s="122"/>
      <c r="AJ93" s="122"/>
      <c r="AK93" s="122"/>
      <c r="AL93" s="122"/>
      <c r="AM93" s="156"/>
      <c r="AN93" s="122"/>
      <c r="AO93" s="122"/>
      <c r="AP93" s="326"/>
      <c r="AQ93" s="122"/>
      <c r="AR93" s="601"/>
      <c r="AS93" s="147" t="s">
        <v>38</v>
      </c>
      <c r="AT93" s="145">
        <v>8</v>
      </c>
      <c r="AU93" s="145">
        <v>2</v>
      </c>
      <c r="AV93" s="146">
        <v>6</v>
      </c>
      <c r="AW93" s="145">
        <v>1</v>
      </c>
      <c r="AX93" s="145">
        <v>4</v>
      </c>
      <c r="AY93" s="146">
        <v>8</v>
      </c>
      <c r="AZ93" s="146">
        <v>0</v>
      </c>
      <c r="BA93" s="146">
        <v>10</v>
      </c>
      <c r="BB93" s="146">
        <v>9</v>
      </c>
      <c r="BC93" s="146">
        <v>10</v>
      </c>
      <c r="BD93" s="146">
        <v>14</v>
      </c>
      <c r="BE93" s="146">
        <v>8</v>
      </c>
      <c r="BF93" s="146">
        <v>12</v>
      </c>
      <c r="BG93" s="146">
        <v>19</v>
      </c>
      <c r="BH93" s="146">
        <v>28</v>
      </c>
      <c r="BI93" s="146">
        <v>18</v>
      </c>
      <c r="BM93" s="601"/>
      <c r="BN93" s="144" t="s">
        <v>38</v>
      </c>
      <c r="BO93" s="145">
        <v>9</v>
      </c>
      <c r="BP93" s="145">
        <v>4</v>
      </c>
      <c r="BQ93" s="146">
        <v>9</v>
      </c>
      <c r="BR93" s="145">
        <v>2</v>
      </c>
      <c r="BS93" s="145">
        <v>6</v>
      </c>
      <c r="BT93" s="146">
        <v>8</v>
      </c>
      <c r="BU93" s="146">
        <v>0</v>
      </c>
      <c r="BV93" s="146">
        <v>16</v>
      </c>
      <c r="BW93" s="146">
        <v>16</v>
      </c>
      <c r="BX93" s="146">
        <v>16</v>
      </c>
      <c r="BY93" s="146">
        <v>31</v>
      </c>
      <c r="BZ93" s="146">
        <v>31</v>
      </c>
      <c r="CA93" s="146">
        <v>22</v>
      </c>
      <c r="CB93" s="146">
        <v>44</v>
      </c>
      <c r="CC93" s="146">
        <v>52</v>
      </c>
      <c r="CD93" s="146">
        <v>41</v>
      </c>
    </row>
    <row r="94" spans="2:82">
      <c r="C94" s="122"/>
      <c r="D94" s="122"/>
      <c r="E94" s="122"/>
      <c r="T94" s="91"/>
      <c r="U94" s="125"/>
      <c r="V94" s="133"/>
      <c r="X94" s="122"/>
      <c r="Y94" s="122"/>
      <c r="Z94" s="122"/>
      <c r="AA94" s="122"/>
      <c r="AB94" s="122"/>
      <c r="AC94" s="122"/>
      <c r="AD94" s="122"/>
      <c r="AE94" s="122"/>
      <c r="AF94" s="326"/>
      <c r="AG94" s="326"/>
      <c r="AH94" s="122"/>
      <c r="AI94" s="122"/>
      <c r="AJ94" s="122"/>
      <c r="AK94" s="122"/>
      <c r="AL94" s="122"/>
      <c r="AM94" s="156"/>
      <c r="AN94" s="122"/>
      <c r="AO94" s="122"/>
      <c r="AP94" s="326"/>
      <c r="AQ94" s="122"/>
      <c r="AR94" s="218"/>
      <c r="AT94" s="122"/>
      <c r="AU94" s="122"/>
      <c r="AV94" s="122"/>
      <c r="BB94" s="319"/>
      <c r="BD94" s="307"/>
      <c r="BN94" s="122"/>
      <c r="BO94" s="122"/>
      <c r="BP94" s="122"/>
      <c r="BQ94" s="122"/>
      <c r="BR94" s="122"/>
      <c r="BS94" s="122"/>
      <c r="BT94" s="122"/>
      <c r="BU94" s="122"/>
      <c r="BV94" s="326"/>
      <c r="BW94" s="326"/>
      <c r="BX94" s="326"/>
      <c r="BY94" s="326"/>
      <c r="BZ94" s="326"/>
      <c r="CA94" s="326"/>
      <c r="CB94" s="326"/>
      <c r="CC94" s="306"/>
      <c r="CD94" s="306"/>
    </row>
    <row r="95" spans="2:82" ht="18" customHeight="1">
      <c r="B95" s="123" t="s">
        <v>24</v>
      </c>
      <c r="C95" s="124" t="s">
        <v>122</v>
      </c>
      <c r="D95" s="124" t="s">
        <v>121</v>
      </c>
      <c r="E95" s="124" t="s">
        <v>120</v>
      </c>
      <c r="F95" s="123" t="s">
        <v>49</v>
      </c>
      <c r="G95" s="123" t="s">
        <v>48</v>
      </c>
      <c r="H95" s="123" t="s">
        <v>47</v>
      </c>
      <c r="I95" s="123" t="s">
        <v>46</v>
      </c>
      <c r="J95" s="123" t="s">
        <v>45</v>
      </c>
      <c r="K95" s="123" t="s">
        <v>44</v>
      </c>
      <c r="L95" s="123" t="s">
        <v>43</v>
      </c>
      <c r="M95" s="123" t="s">
        <v>95</v>
      </c>
      <c r="N95" s="123" t="s">
        <v>69</v>
      </c>
      <c r="O95" s="123" t="s">
        <v>77</v>
      </c>
      <c r="P95" s="123" t="s">
        <v>143</v>
      </c>
      <c r="Q95" s="123" t="str">
        <f>Q72</f>
        <v>2018-19</v>
      </c>
      <c r="R95" s="125" t="s">
        <v>183</v>
      </c>
      <c r="S95" s="125"/>
      <c r="T95" s="85" t="s">
        <v>111</v>
      </c>
      <c r="U95" s="133"/>
      <c r="V95" s="133"/>
      <c r="X95" s="127" t="s">
        <v>24</v>
      </c>
      <c r="Y95" s="127" t="s">
        <v>122</v>
      </c>
      <c r="Z95" s="127" t="s">
        <v>121</v>
      </c>
      <c r="AA95" s="127" t="s">
        <v>120</v>
      </c>
      <c r="AB95" s="127" t="s">
        <v>49</v>
      </c>
      <c r="AC95" s="127" t="s">
        <v>48</v>
      </c>
      <c r="AD95" s="127" t="s">
        <v>47</v>
      </c>
      <c r="AE95" s="127" t="s">
        <v>46</v>
      </c>
      <c r="AF95" s="127" t="s">
        <v>45</v>
      </c>
      <c r="AG95" s="127" t="s">
        <v>44</v>
      </c>
      <c r="AH95" s="410" t="s">
        <v>43</v>
      </c>
      <c r="AI95" s="127" t="s">
        <v>95</v>
      </c>
      <c r="AJ95" s="127" t="s">
        <v>69</v>
      </c>
      <c r="AK95" s="127" t="s">
        <v>77</v>
      </c>
      <c r="AL95" s="127" t="str">
        <f>AL72</f>
        <v>2017-18</v>
      </c>
      <c r="AM95" s="127" t="str">
        <f>AM72</f>
        <v>2018-19</v>
      </c>
      <c r="AN95" s="127" t="str">
        <f>AN72</f>
        <v>2019-20</v>
      </c>
      <c r="AO95" s="124"/>
      <c r="AP95" s="326"/>
      <c r="AQ95" s="122"/>
      <c r="AR95" s="218"/>
      <c r="AS95" s="124" t="s">
        <v>24</v>
      </c>
      <c r="AT95" s="124" t="s">
        <v>122</v>
      </c>
      <c r="AU95" s="124" t="s">
        <v>121</v>
      </c>
      <c r="AV95" s="124" t="s">
        <v>120</v>
      </c>
      <c r="AW95" s="124" t="s">
        <v>49</v>
      </c>
      <c r="AX95" s="124" t="s">
        <v>48</v>
      </c>
      <c r="AY95" s="124" t="s">
        <v>47</v>
      </c>
      <c r="AZ95" s="124" t="s">
        <v>46</v>
      </c>
      <c r="BA95" s="124" t="s">
        <v>45</v>
      </c>
      <c r="BB95" s="124" t="s">
        <v>44</v>
      </c>
      <c r="BC95" s="124" t="s">
        <v>43</v>
      </c>
      <c r="BD95" s="124" t="s">
        <v>95</v>
      </c>
      <c r="BE95" s="127" t="s">
        <v>69</v>
      </c>
      <c r="BF95" s="127" t="s">
        <v>77</v>
      </c>
      <c r="BG95" s="127" t="str">
        <f>BG72</f>
        <v>2017-18</v>
      </c>
      <c r="BH95" s="127" t="str">
        <f>BH72</f>
        <v>2018-19</v>
      </c>
      <c r="BI95" s="127" t="str">
        <f>BI72</f>
        <v>2019-20</v>
      </c>
      <c r="BN95" s="124" t="s">
        <v>24</v>
      </c>
      <c r="BO95" s="124" t="s">
        <v>122</v>
      </c>
      <c r="BP95" s="124" t="s">
        <v>121</v>
      </c>
      <c r="BQ95" s="124" t="s">
        <v>120</v>
      </c>
      <c r="BR95" s="124" t="s">
        <v>49</v>
      </c>
      <c r="BS95" s="124" t="s">
        <v>48</v>
      </c>
      <c r="BT95" s="124" t="s">
        <v>47</v>
      </c>
      <c r="BU95" s="124" t="s">
        <v>46</v>
      </c>
      <c r="BV95" s="124" t="s">
        <v>45</v>
      </c>
      <c r="BW95" s="124" t="s">
        <v>44</v>
      </c>
      <c r="BX95" s="124" t="s">
        <v>43</v>
      </c>
      <c r="BY95" s="124" t="s">
        <v>95</v>
      </c>
      <c r="BZ95" s="124" t="s">
        <v>69</v>
      </c>
      <c r="CA95" s="124" t="s">
        <v>77</v>
      </c>
      <c r="CB95" s="124" t="str">
        <f>CB72</f>
        <v>2017-18</v>
      </c>
      <c r="CC95" s="124" t="str">
        <f t="shared" ref="CC95:CD95" si="82">CC72</f>
        <v>2018-19</v>
      </c>
      <c r="CD95" s="124" t="str">
        <f t="shared" si="82"/>
        <v>2019-20</v>
      </c>
    </row>
    <row r="96" spans="2:82" ht="18" customHeight="1">
      <c r="B96" s="131" t="s">
        <v>33</v>
      </c>
      <c r="C96" s="132">
        <f t="shared" ref="C96:N98" si="83">Y96+AT96*$V$6+AT103*$V$8+AT110*$V$10</f>
        <v>2945.3999999999996</v>
      </c>
      <c r="D96" s="132">
        <f t="shared" si="83"/>
        <v>3244.2</v>
      </c>
      <c r="E96" s="132">
        <f t="shared" si="83"/>
        <v>3557</v>
      </c>
      <c r="F96" s="132">
        <f t="shared" si="83"/>
        <v>3606.3999999999996</v>
      </c>
      <c r="G96" s="132">
        <f t="shared" si="83"/>
        <v>3550.7999999999997</v>
      </c>
      <c r="H96" s="132">
        <f t="shared" si="83"/>
        <v>4577.3999999999996</v>
      </c>
      <c r="I96" s="132">
        <f t="shared" si="83"/>
        <v>2565.3999999999996</v>
      </c>
      <c r="J96" s="132">
        <f t="shared" si="83"/>
        <v>2259.4</v>
      </c>
      <c r="K96" s="132">
        <f t="shared" si="83"/>
        <v>2093.8000000000002</v>
      </c>
      <c r="L96" s="132">
        <f t="shared" si="83"/>
        <v>2131.4</v>
      </c>
      <c r="M96" s="132">
        <f t="shared" si="83"/>
        <v>2301.6</v>
      </c>
      <c r="N96" s="132">
        <f t="shared" si="83"/>
        <v>2577.4</v>
      </c>
      <c r="O96" s="132">
        <f t="shared" ref="O96:R96" si="84">AK96+BF96*$V$6+BF103*$V$8+BF110*$V$10</f>
        <v>2501</v>
      </c>
      <c r="P96" s="132">
        <f t="shared" si="84"/>
        <v>2403</v>
      </c>
      <c r="Q96" s="132">
        <f t="shared" si="84"/>
        <v>2506</v>
      </c>
      <c r="R96" s="132">
        <f t="shared" si="84"/>
        <v>2186.6</v>
      </c>
      <c r="S96" s="133"/>
      <c r="T96" s="344">
        <v>807.78627096253479</v>
      </c>
      <c r="U96" s="133"/>
      <c r="V96" s="133"/>
      <c r="X96" s="131" t="s">
        <v>33</v>
      </c>
      <c r="Y96" s="135">
        <v>1574</v>
      </c>
      <c r="Z96" s="135">
        <v>1748</v>
      </c>
      <c r="AA96" s="135">
        <v>1890</v>
      </c>
      <c r="AB96" s="135">
        <v>1915</v>
      </c>
      <c r="AC96" s="135">
        <v>1882</v>
      </c>
      <c r="AD96" s="135">
        <v>2375</v>
      </c>
      <c r="AE96" s="135">
        <v>1351</v>
      </c>
      <c r="AF96" s="135">
        <v>1194</v>
      </c>
      <c r="AG96" s="135">
        <v>1127</v>
      </c>
      <c r="AH96" s="411">
        <v>1179</v>
      </c>
      <c r="AI96" s="135">
        <v>1318</v>
      </c>
      <c r="AJ96" s="135">
        <v>1464</v>
      </c>
      <c r="AK96" s="135">
        <v>1409</v>
      </c>
      <c r="AL96" s="135">
        <v>1363</v>
      </c>
      <c r="AM96" s="135">
        <v>1416</v>
      </c>
      <c r="AN96" s="135">
        <v>1275</v>
      </c>
      <c r="AO96" s="136"/>
      <c r="AP96" s="326"/>
      <c r="AQ96" s="122"/>
      <c r="AR96" s="602" t="s">
        <v>98</v>
      </c>
      <c r="AS96" s="376" t="s">
        <v>33</v>
      </c>
      <c r="AT96" s="138">
        <v>489</v>
      </c>
      <c r="AU96" s="138">
        <v>537</v>
      </c>
      <c r="AV96" s="138">
        <v>576</v>
      </c>
      <c r="AW96" s="138">
        <v>539</v>
      </c>
      <c r="AX96" s="138">
        <v>524</v>
      </c>
      <c r="AY96" s="138">
        <v>545</v>
      </c>
      <c r="AZ96" s="138">
        <v>294</v>
      </c>
      <c r="BA96" s="138">
        <v>305</v>
      </c>
      <c r="BB96" s="138">
        <v>331</v>
      </c>
      <c r="BC96" s="138">
        <v>373</v>
      </c>
      <c r="BD96" s="138">
        <v>427</v>
      </c>
      <c r="BE96" s="138">
        <v>533</v>
      </c>
      <c r="BF96" s="138">
        <v>450</v>
      </c>
      <c r="BG96" s="138">
        <v>473</v>
      </c>
      <c r="BH96" s="138">
        <v>417</v>
      </c>
      <c r="BI96" s="138">
        <v>412</v>
      </c>
      <c r="BM96" s="603" t="s">
        <v>51</v>
      </c>
      <c r="BN96" s="137" t="s">
        <v>33</v>
      </c>
      <c r="BO96" s="138">
        <v>354</v>
      </c>
      <c r="BP96" s="138">
        <v>409</v>
      </c>
      <c r="BQ96" s="138">
        <v>480</v>
      </c>
      <c r="BR96" s="138">
        <v>429</v>
      </c>
      <c r="BS96" s="138">
        <v>430</v>
      </c>
      <c r="BT96" s="138">
        <v>699</v>
      </c>
      <c r="BU96" s="138">
        <v>397</v>
      </c>
      <c r="BV96" s="138">
        <v>292</v>
      </c>
      <c r="BW96" s="138">
        <v>263</v>
      </c>
      <c r="BX96" s="138">
        <v>189</v>
      </c>
      <c r="BY96" s="138">
        <v>175</v>
      </c>
      <c r="BZ96" s="138">
        <v>136</v>
      </c>
      <c r="CA96" s="138">
        <v>146</v>
      </c>
      <c r="CB96" s="138">
        <v>145</v>
      </c>
      <c r="CC96" s="138">
        <v>267</v>
      </c>
      <c r="CD96" s="138">
        <v>200</v>
      </c>
    </row>
    <row r="97" spans="2:82">
      <c r="B97" s="131" t="s">
        <v>9</v>
      </c>
      <c r="C97" s="133">
        <f t="shared" si="83"/>
        <v>1850.6</v>
      </c>
      <c r="D97" s="133">
        <f t="shared" si="83"/>
        <v>1801</v>
      </c>
      <c r="E97" s="133">
        <f t="shared" si="83"/>
        <v>2019.2</v>
      </c>
      <c r="F97" s="133">
        <f t="shared" si="83"/>
        <v>2079.4</v>
      </c>
      <c r="G97" s="133">
        <f t="shared" si="83"/>
        <v>2087.4</v>
      </c>
      <c r="H97" s="133">
        <f t="shared" si="83"/>
        <v>2573</v>
      </c>
      <c r="I97" s="133">
        <f t="shared" si="83"/>
        <v>1972.8</v>
      </c>
      <c r="J97" s="133">
        <f t="shared" si="83"/>
        <v>1793.8</v>
      </c>
      <c r="K97" s="133">
        <f t="shared" si="83"/>
        <v>1734.1999999999998</v>
      </c>
      <c r="L97" s="133">
        <f t="shared" si="83"/>
        <v>1443.6</v>
      </c>
      <c r="M97" s="133">
        <f t="shared" si="83"/>
        <v>1529</v>
      </c>
      <c r="N97" s="133">
        <f t="shared" si="83"/>
        <v>1762.2</v>
      </c>
      <c r="O97" s="133">
        <f t="shared" ref="O97:R97" si="85">AK97+BF97*$V$6+BF104*$V$8+BF111*$V$10</f>
        <v>1685.4</v>
      </c>
      <c r="P97" s="133">
        <f t="shared" si="85"/>
        <v>1624.2</v>
      </c>
      <c r="Q97" s="133">
        <f t="shared" si="85"/>
        <v>1688</v>
      </c>
      <c r="R97" s="133">
        <f t="shared" si="85"/>
        <v>1832.2</v>
      </c>
      <c r="S97" s="133"/>
      <c r="T97" s="344">
        <v>297.64706915704483</v>
      </c>
      <c r="U97" s="133"/>
      <c r="V97" s="133"/>
      <c r="X97" s="131" t="s">
        <v>9</v>
      </c>
      <c r="Y97" s="135">
        <v>955</v>
      </c>
      <c r="Z97" s="135">
        <v>947</v>
      </c>
      <c r="AA97" s="135">
        <v>1056</v>
      </c>
      <c r="AB97" s="135">
        <v>1086</v>
      </c>
      <c r="AC97" s="135">
        <v>1088</v>
      </c>
      <c r="AD97" s="135">
        <v>1314</v>
      </c>
      <c r="AE97" s="135">
        <v>1010</v>
      </c>
      <c r="AF97" s="135">
        <v>921</v>
      </c>
      <c r="AG97" s="135">
        <v>899</v>
      </c>
      <c r="AH97" s="411">
        <v>763</v>
      </c>
      <c r="AI97" s="135">
        <v>831</v>
      </c>
      <c r="AJ97" s="135">
        <v>941</v>
      </c>
      <c r="AK97" s="135">
        <v>907</v>
      </c>
      <c r="AL97" s="135">
        <v>875</v>
      </c>
      <c r="AM97" s="135">
        <v>896</v>
      </c>
      <c r="AN97" s="135">
        <v>988</v>
      </c>
      <c r="AO97" s="136"/>
      <c r="AP97" s="326"/>
      <c r="AQ97" s="122"/>
      <c r="AR97" s="600"/>
      <c r="AS97" s="131" t="s">
        <v>9</v>
      </c>
      <c r="AT97" s="139">
        <v>230</v>
      </c>
      <c r="AU97" s="139">
        <v>255</v>
      </c>
      <c r="AV97" s="139">
        <v>299</v>
      </c>
      <c r="AW97" s="139">
        <v>316</v>
      </c>
      <c r="AX97" s="139">
        <v>294</v>
      </c>
      <c r="AY97" s="139">
        <v>297</v>
      </c>
      <c r="AZ97" s="139">
        <v>212</v>
      </c>
      <c r="BA97" s="139">
        <v>214</v>
      </c>
      <c r="BB97" s="139">
        <v>237</v>
      </c>
      <c r="BC97" s="139">
        <v>205</v>
      </c>
      <c r="BD97" s="139">
        <v>250</v>
      </c>
      <c r="BE97" s="139">
        <v>305</v>
      </c>
      <c r="BF97" s="139">
        <v>279</v>
      </c>
      <c r="BG97" s="139">
        <v>280</v>
      </c>
      <c r="BH97" s="139">
        <v>239</v>
      </c>
      <c r="BI97" s="139">
        <v>275</v>
      </c>
      <c r="BM97" s="604"/>
      <c r="BN97" s="142" t="s">
        <v>9</v>
      </c>
      <c r="BO97" s="139">
        <v>309</v>
      </c>
      <c r="BP97" s="139">
        <v>282</v>
      </c>
      <c r="BQ97" s="139">
        <v>326</v>
      </c>
      <c r="BR97" s="139">
        <v>302</v>
      </c>
      <c r="BS97" s="139">
        <v>298</v>
      </c>
      <c r="BT97" s="139">
        <v>471</v>
      </c>
      <c r="BU97" s="139">
        <v>383</v>
      </c>
      <c r="BV97" s="139">
        <v>313</v>
      </c>
      <c r="BW97" s="139">
        <v>274</v>
      </c>
      <c r="BX97" s="139">
        <v>212</v>
      </c>
      <c r="BY97" s="139">
        <v>177</v>
      </c>
      <c r="BZ97" s="139">
        <v>171</v>
      </c>
      <c r="CA97" s="139">
        <v>169</v>
      </c>
      <c r="CB97" s="139">
        <v>166</v>
      </c>
      <c r="CC97" s="139">
        <v>248</v>
      </c>
      <c r="CD97" s="139">
        <v>282</v>
      </c>
    </row>
    <row r="98" spans="2:82">
      <c r="B98" s="131" t="s">
        <v>34</v>
      </c>
      <c r="C98" s="133">
        <f t="shared" si="83"/>
        <v>1922.6000000000001</v>
      </c>
      <c r="D98" s="133">
        <f t="shared" si="83"/>
        <v>1381.6</v>
      </c>
      <c r="E98" s="133">
        <f t="shared" si="83"/>
        <v>1529</v>
      </c>
      <c r="F98" s="133">
        <f t="shared" si="83"/>
        <v>1578.2</v>
      </c>
      <c r="G98" s="133">
        <f t="shared" si="83"/>
        <v>1662.3999999999999</v>
      </c>
      <c r="H98" s="133">
        <f t="shared" si="83"/>
        <v>1885.6</v>
      </c>
      <c r="I98" s="133">
        <f t="shared" si="83"/>
        <v>1654.3999999999999</v>
      </c>
      <c r="J98" s="133">
        <f t="shared" si="83"/>
        <v>1505.6</v>
      </c>
      <c r="K98" s="133">
        <f t="shared" si="83"/>
        <v>1340.1999999999998</v>
      </c>
      <c r="L98" s="133">
        <f t="shared" si="83"/>
        <v>1393.2</v>
      </c>
      <c r="M98" s="133">
        <f t="shared" si="83"/>
        <v>1335</v>
      </c>
      <c r="N98" s="133">
        <f t="shared" si="83"/>
        <v>1260.2</v>
      </c>
      <c r="O98" s="133">
        <f t="shared" ref="O98:R98" si="86">AK98+BF98*$V$6+BF105*$V$8+BF112*$V$10</f>
        <v>1443.8</v>
      </c>
      <c r="P98" s="133">
        <f t="shared" si="86"/>
        <v>1325.2</v>
      </c>
      <c r="Q98" s="133">
        <f t="shared" si="86"/>
        <v>1480</v>
      </c>
      <c r="R98" s="133">
        <f t="shared" si="86"/>
        <v>1597.4</v>
      </c>
      <c r="S98" s="133"/>
      <c r="T98" s="344">
        <v>201.94003620437007</v>
      </c>
      <c r="U98" s="133"/>
      <c r="V98" s="133"/>
      <c r="X98" s="131" t="s">
        <v>34</v>
      </c>
      <c r="Y98" s="135">
        <v>1033</v>
      </c>
      <c r="Z98" s="135">
        <v>731</v>
      </c>
      <c r="AA98" s="135">
        <v>804</v>
      </c>
      <c r="AB98" s="135">
        <v>824</v>
      </c>
      <c r="AC98" s="135">
        <v>863</v>
      </c>
      <c r="AD98" s="135">
        <v>976</v>
      </c>
      <c r="AE98" s="135">
        <v>847</v>
      </c>
      <c r="AF98" s="135">
        <v>782</v>
      </c>
      <c r="AG98" s="135">
        <v>691</v>
      </c>
      <c r="AH98" s="411">
        <v>721</v>
      </c>
      <c r="AI98" s="135">
        <v>704</v>
      </c>
      <c r="AJ98" s="135">
        <v>684</v>
      </c>
      <c r="AK98" s="135">
        <v>779</v>
      </c>
      <c r="AL98" s="135">
        <v>705</v>
      </c>
      <c r="AM98" s="135">
        <v>786</v>
      </c>
      <c r="AN98" s="135">
        <v>852</v>
      </c>
      <c r="AO98" s="136"/>
      <c r="AP98" s="326"/>
      <c r="AQ98" s="122"/>
      <c r="AR98" s="600"/>
      <c r="AS98" s="131" t="s">
        <v>34</v>
      </c>
      <c r="AT98" s="139">
        <v>349</v>
      </c>
      <c r="AU98" s="139">
        <v>205</v>
      </c>
      <c r="AV98" s="139">
        <v>226</v>
      </c>
      <c r="AW98" s="139">
        <v>241</v>
      </c>
      <c r="AX98" s="139">
        <v>226</v>
      </c>
      <c r="AY98" s="139">
        <v>246</v>
      </c>
      <c r="AZ98" s="139">
        <v>201</v>
      </c>
      <c r="BA98" s="139">
        <v>187</v>
      </c>
      <c r="BB98" s="139">
        <v>172</v>
      </c>
      <c r="BC98" s="139">
        <v>175</v>
      </c>
      <c r="BD98" s="139">
        <v>194</v>
      </c>
      <c r="BE98" s="139">
        <v>209</v>
      </c>
      <c r="BF98" s="139">
        <v>256</v>
      </c>
      <c r="BG98" s="139">
        <v>224</v>
      </c>
      <c r="BH98" s="139">
        <v>232</v>
      </c>
      <c r="BI98" s="139">
        <v>225</v>
      </c>
      <c r="BM98" s="604"/>
      <c r="BN98" s="142" t="s">
        <v>34</v>
      </c>
      <c r="BO98" s="139">
        <v>274</v>
      </c>
      <c r="BP98" s="139">
        <v>230</v>
      </c>
      <c r="BQ98" s="139">
        <v>264</v>
      </c>
      <c r="BR98" s="139">
        <v>306</v>
      </c>
      <c r="BS98" s="139">
        <v>297</v>
      </c>
      <c r="BT98" s="139">
        <v>356</v>
      </c>
      <c r="BU98" s="139">
        <v>349</v>
      </c>
      <c r="BV98" s="139">
        <v>279</v>
      </c>
      <c r="BW98" s="139">
        <v>243</v>
      </c>
      <c r="BX98" s="139">
        <v>256</v>
      </c>
      <c r="BY98" s="139">
        <v>211</v>
      </c>
      <c r="BZ98" s="139">
        <v>143</v>
      </c>
      <c r="CA98" s="139">
        <v>159</v>
      </c>
      <c r="CB98" s="139">
        <v>162</v>
      </c>
      <c r="CC98" s="139">
        <v>213</v>
      </c>
      <c r="CD98" s="139">
        <v>269</v>
      </c>
    </row>
    <row r="99" spans="2:82">
      <c r="B99" s="131" t="s">
        <v>35</v>
      </c>
      <c r="C99" s="133">
        <f t="shared" ref="C99:N99" si="87">Y99</f>
        <v>66</v>
      </c>
      <c r="D99" s="133">
        <f t="shared" si="87"/>
        <v>97</v>
      </c>
      <c r="E99" s="133">
        <f t="shared" si="87"/>
        <v>87</v>
      </c>
      <c r="F99" s="133">
        <f t="shared" si="87"/>
        <v>361</v>
      </c>
      <c r="G99" s="133">
        <f t="shared" si="87"/>
        <v>666</v>
      </c>
      <c r="H99" s="133">
        <f t="shared" si="87"/>
        <v>837</v>
      </c>
      <c r="I99" s="133">
        <f t="shared" si="87"/>
        <v>971</v>
      </c>
      <c r="J99" s="133">
        <f t="shared" si="87"/>
        <v>815</v>
      </c>
      <c r="K99" s="133">
        <f t="shared" si="87"/>
        <v>800</v>
      </c>
      <c r="L99" s="133">
        <f t="shared" si="87"/>
        <v>1324</v>
      </c>
      <c r="M99" s="133">
        <f t="shared" si="87"/>
        <v>2005</v>
      </c>
      <c r="N99" s="133">
        <f t="shared" si="87"/>
        <v>1983</v>
      </c>
      <c r="O99" s="133">
        <f t="shared" ref="O99" si="88">AK99</f>
        <v>1696</v>
      </c>
      <c r="P99" s="133">
        <f t="shared" ref="P99" si="89">AL99</f>
        <v>1932</v>
      </c>
      <c r="Q99" s="133">
        <f t="shared" ref="Q99" si="90">AM99</f>
        <v>1774</v>
      </c>
      <c r="R99" s="133">
        <f t="shared" ref="R99" si="91">AN99</f>
        <v>1724</v>
      </c>
      <c r="S99" s="133"/>
      <c r="T99" s="344">
        <v>430.36991840353647</v>
      </c>
      <c r="U99" s="133"/>
      <c r="V99" s="133"/>
      <c r="X99" s="131" t="s">
        <v>35</v>
      </c>
      <c r="Y99" s="135">
        <v>66</v>
      </c>
      <c r="Z99" s="135">
        <v>97</v>
      </c>
      <c r="AA99" s="135">
        <v>87</v>
      </c>
      <c r="AB99" s="135">
        <v>361</v>
      </c>
      <c r="AC99" s="135">
        <v>666</v>
      </c>
      <c r="AD99" s="135">
        <v>837</v>
      </c>
      <c r="AE99" s="135">
        <v>971</v>
      </c>
      <c r="AF99" s="135">
        <v>815</v>
      </c>
      <c r="AG99" s="135">
        <v>800</v>
      </c>
      <c r="AH99" s="411">
        <v>1324</v>
      </c>
      <c r="AI99" s="135">
        <v>2005</v>
      </c>
      <c r="AJ99" s="135">
        <v>1983</v>
      </c>
      <c r="AK99" s="135">
        <v>1696</v>
      </c>
      <c r="AL99" s="135">
        <v>1932</v>
      </c>
      <c r="AM99" s="135">
        <v>1774</v>
      </c>
      <c r="AN99" s="135">
        <v>1724</v>
      </c>
      <c r="AO99" s="136"/>
      <c r="AP99" s="326"/>
      <c r="AQ99" s="122"/>
      <c r="AR99" s="600"/>
      <c r="AS99" s="131" t="s">
        <v>36</v>
      </c>
      <c r="AT99" s="139">
        <v>147</v>
      </c>
      <c r="AU99" s="139">
        <v>165</v>
      </c>
      <c r="AV99" s="139">
        <v>130</v>
      </c>
      <c r="AW99" s="139">
        <v>142</v>
      </c>
      <c r="AX99" s="139">
        <v>151</v>
      </c>
      <c r="AY99" s="139">
        <v>167</v>
      </c>
      <c r="AZ99" s="139">
        <v>182</v>
      </c>
      <c r="BA99" s="139">
        <v>125</v>
      </c>
      <c r="BB99" s="139">
        <v>127</v>
      </c>
      <c r="BC99" s="139">
        <v>114</v>
      </c>
      <c r="BD99" s="139">
        <v>108</v>
      </c>
      <c r="BE99" s="139">
        <v>116</v>
      </c>
      <c r="BF99" s="139">
        <v>131</v>
      </c>
      <c r="BG99" s="139">
        <v>142</v>
      </c>
      <c r="BH99" s="139">
        <v>148</v>
      </c>
      <c r="BI99" s="139">
        <v>178</v>
      </c>
      <c r="BM99" s="604"/>
      <c r="BN99" s="142" t="s">
        <v>36</v>
      </c>
      <c r="BO99" s="139">
        <v>227</v>
      </c>
      <c r="BP99" s="139">
        <v>213</v>
      </c>
      <c r="BQ99" s="139">
        <v>232</v>
      </c>
      <c r="BR99" s="139">
        <v>263</v>
      </c>
      <c r="BS99" s="139">
        <v>258</v>
      </c>
      <c r="BT99" s="139">
        <v>297</v>
      </c>
      <c r="BU99" s="139">
        <v>312</v>
      </c>
      <c r="BV99" s="139">
        <v>322</v>
      </c>
      <c r="BW99" s="139">
        <v>282</v>
      </c>
      <c r="BX99" s="139">
        <v>236</v>
      </c>
      <c r="BY99" s="139">
        <v>209</v>
      </c>
      <c r="BZ99" s="139">
        <v>182</v>
      </c>
      <c r="CA99" s="139">
        <v>170</v>
      </c>
      <c r="CB99" s="139">
        <v>158</v>
      </c>
      <c r="CC99" s="139">
        <v>165</v>
      </c>
      <c r="CD99" s="139">
        <v>226</v>
      </c>
    </row>
    <row r="100" spans="2:82">
      <c r="B100" s="131" t="s">
        <v>36</v>
      </c>
      <c r="C100" s="133">
        <f t="shared" ref="C100:N100" si="92">Y100+$V$13*Y101+$V$6*(AT99+$V$13*AT100)+$V$8*(AT106+$V$13*AT107)+$V$10*(AT113+$V$13*AT114)</f>
        <v>833.80000000000007</v>
      </c>
      <c r="D100" s="133">
        <f t="shared" si="92"/>
        <v>817.4</v>
      </c>
      <c r="E100" s="133">
        <f t="shared" si="92"/>
        <v>784.2</v>
      </c>
      <c r="F100" s="133">
        <f t="shared" si="92"/>
        <v>902.4</v>
      </c>
      <c r="G100" s="133">
        <f t="shared" si="92"/>
        <v>877.4</v>
      </c>
      <c r="H100" s="133">
        <f t="shared" si="92"/>
        <v>1000.8</v>
      </c>
      <c r="I100" s="133">
        <f t="shared" si="92"/>
        <v>1112</v>
      </c>
      <c r="J100" s="133">
        <f t="shared" si="92"/>
        <v>1086.4000000000001</v>
      </c>
      <c r="K100" s="133">
        <f t="shared" si="92"/>
        <v>983.4</v>
      </c>
      <c r="L100" s="133">
        <f t="shared" si="92"/>
        <v>913.80000000000007</v>
      </c>
      <c r="M100" s="133">
        <f t="shared" si="92"/>
        <v>812</v>
      </c>
      <c r="N100" s="133">
        <f t="shared" si="92"/>
        <v>826.3</v>
      </c>
      <c r="O100" s="133">
        <f t="shared" ref="O100:R100" si="93">AK100+$V$13*AK101+$V$6*(BF99+$V$13*BF100)+$V$8*(BF106+$V$13*BF107)+$V$10*(BF113+$V$13*BF114)</f>
        <v>876.1</v>
      </c>
      <c r="P100" s="133">
        <f t="shared" si="93"/>
        <v>966.7</v>
      </c>
      <c r="Q100" s="133">
        <f t="shared" si="93"/>
        <v>902.59999999999991</v>
      </c>
      <c r="R100" s="133">
        <f t="shared" si="93"/>
        <v>1150.8</v>
      </c>
      <c r="S100" s="133"/>
      <c r="T100" s="344">
        <v>111.45038956115552</v>
      </c>
      <c r="U100" s="133"/>
      <c r="V100" s="133"/>
      <c r="X100" s="131" t="s">
        <v>36</v>
      </c>
      <c r="Y100" s="135">
        <v>449</v>
      </c>
      <c r="Z100" s="135">
        <v>438</v>
      </c>
      <c r="AA100" s="135">
        <v>419</v>
      </c>
      <c r="AB100" s="135">
        <v>470</v>
      </c>
      <c r="AC100" s="135">
        <v>462</v>
      </c>
      <c r="AD100" s="135">
        <v>524</v>
      </c>
      <c r="AE100" s="135">
        <v>576</v>
      </c>
      <c r="AF100" s="135">
        <v>554</v>
      </c>
      <c r="AG100" s="135">
        <v>509</v>
      </c>
      <c r="AH100" s="411">
        <v>470</v>
      </c>
      <c r="AI100" s="135">
        <v>416</v>
      </c>
      <c r="AJ100" s="135">
        <v>416</v>
      </c>
      <c r="AK100" s="135">
        <v>440</v>
      </c>
      <c r="AL100" s="135">
        <v>493</v>
      </c>
      <c r="AM100" s="135">
        <v>462</v>
      </c>
      <c r="AN100" s="135">
        <v>594</v>
      </c>
      <c r="AO100" s="136"/>
      <c r="AP100" s="326"/>
      <c r="AQ100" s="122"/>
      <c r="AR100" s="600"/>
      <c r="AS100" s="131" t="s">
        <v>144</v>
      </c>
      <c r="AT100" s="135">
        <v>0</v>
      </c>
      <c r="AU100" s="135">
        <v>0</v>
      </c>
      <c r="AV100" s="135">
        <v>0</v>
      </c>
      <c r="AW100" s="135">
        <v>0</v>
      </c>
      <c r="AX100" s="135">
        <v>0</v>
      </c>
      <c r="AY100" s="135">
        <v>0</v>
      </c>
      <c r="AZ100" s="135">
        <v>0</v>
      </c>
      <c r="BA100" s="135">
        <v>0</v>
      </c>
      <c r="BB100" s="135">
        <v>0</v>
      </c>
      <c r="BC100" s="139">
        <v>0</v>
      </c>
      <c r="BD100" s="139">
        <v>0</v>
      </c>
      <c r="BE100" s="139">
        <v>5</v>
      </c>
      <c r="BF100" s="139">
        <v>11</v>
      </c>
      <c r="BG100" s="139">
        <v>15</v>
      </c>
      <c r="BH100" s="139">
        <v>15</v>
      </c>
      <c r="BI100" s="139">
        <v>11</v>
      </c>
      <c r="BM100" s="604"/>
      <c r="BN100" s="131" t="s">
        <v>144</v>
      </c>
      <c r="BO100" s="135">
        <v>0</v>
      </c>
      <c r="BP100" s="135">
        <v>0</v>
      </c>
      <c r="BQ100" s="135">
        <v>0</v>
      </c>
      <c r="BR100" s="135">
        <v>0</v>
      </c>
      <c r="BS100" s="135">
        <v>0</v>
      </c>
      <c r="BT100" s="135">
        <v>0</v>
      </c>
      <c r="BU100" s="135">
        <v>0</v>
      </c>
      <c r="BV100" s="135">
        <v>0</v>
      </c>
      <c r="BW100" s="135">
        <v>0</v>
      </c>
      <c r="BX100" s="139">
        <v>0</v>
      </c>
      <c r="BY100" s="139">
        <v>0</v>
      </c>
      <c r="BZ100" s="139">
        <v>14</v>
      </c>
      <c r="CA100" s="139">
        <v>19</v>
      </c>
      <c r="CB100" s="139">
        <v>14</v>
      </c>
      <c r="CC100" s="139">
        <v>12</v>
      </c>
      <c r="CD100" s="139">
        <v>7</v>
      </c>
    </row>
    <row r="101" spans="2:82">
      <c r="B101" s="131" t="s">
        <v>37</v>
      </c>
      <c r="C101" s="133">
        <f t="shared" ref="C101:N102" si="94">Y102+AT101*$V$6+AT108*$V$8+AT115*$V$10</f>
        <v>1.8</v>
      </c>
      <c r="D101" s="133">
        <f t="shared" si="94"/>
        <v>46.8</v>
      </c>
      <c r="E101" s="133">
        <f t="shared" si="94"/>
        <v>19.799999999999997</v>
      </c>
      <c r="F101" s="133">
        <f t="shared" si="94"/>
        <v>18.799999999999997</v>
      </c>
      <c r="G101" s="133">
        <f t="shared" si="94"/>
        <v>38.199999999999996</v>
      </c>
      <c r="H101" s="133">
        <f t="shared" si="94"/>
        <v>24.2</v>
      </c>
      <c r="I101" s="133">
        <f t="shared" si="94"/>
        <v>0</v>
      </c>
      <c r="J101" s="133">
        <f t="shared" si="94"/>
        <v>65.599999999999994</v>
      </c>
      <c r="K101" s="133">
        <f t="shared" si="94"/>
        <v>67.2</v>
      </c>
      <c r="L101" s="133">
        <f t="shared" si="94"/>
        <v>73.2</v>
      </c>
      <c r="M101" s="133">
        <f t="shared" si="94"/>
        <v>27.8</v>
      </c>
      <c r="N101" s="133">
        <f t="shared" si="94"/>
        <v>18.399999999999999</v>
      </c>
      <c r="O101" s="133">
        <f t="shared" ref="O101:R101" si="95">AK102+BF101*$V$6+BF108*$V$8+BF115*$V$10</f>
        <v>0</v>
      </c>
      <c r="P101" s="133">
        <f t="shared" si="95"/>
        <v>26.4</v>
      </c>
      <c r="Q101" s="133">
        <f t="shared" si="95"/>
        <v>62.6</v>
      </c>
      <c r="R101" s="133">
        <f t="shared" si="95"/>
        <v>110.8</v>
      </c>
      <c r="S101" s="133"/>
      <c r="T101" s="344">
        <v>26.876515977914831</v>
      </c>
      <c r="U101" s="133"/>
      <c r="V101" s="133"/>
      <c r="X101" s="131" t="s">
        <v>144</v>
      </c>
      <c r="Y101" s="135">
        <v>0</v>
      </c>
      <c r="Z101" s="135">
        <v>0</v>
      </c>
      <c r="AA101" s="135">
        <v>0</v>
      </c>
      <c r="AB101" s="135">
        <v>0</v>
      </c>
      <c r="AC101" s="135">
        <v>0</v>
      </c>
      <c r="AD101" s="135">
        <v>0</v>
      </c>
      <c r="AE101" s="135">
        <v>0</v>
      </c>
      <c r="AF101" s="135">
        <v>0</v>
      </c>
      <c r="AG101" s="135">
        <v>0</v>
      </c>
      <c r="AH101" s="411">
        <v>0</v>
      </c>
      <c r="AI101" s="135">
        <v>0</v>
      </c>
      <c r="AJ101" s="135">
        <v>40</v>
      </c>
      <c r="AK101" s="135">
        <v>47</v>
      </c>
      <c r="AL101" s="135">
        <v>48</v>
      </c>
      <c r="AM101" s="135">
        <v>36</v>
      </c>
      <c r="AN101" s="135">
        <v>28</v>
      </c>
      <c r="AO101" s="136"/>
      <c r="AP101" s="326"/>
      <c r="AQ101" s="122"/>
      <c r="AR101" s="600"/>
      <c r="AS101" s="131" t="s">
        <v>37</v>
      </c>
      <c r="AT101" s="139">
        <v>1</v>
      </c>
      <c r="AU101" s="139">
        <v>8</v>
      </c>
      <c r="AV101" s="139">
        <v>3</v>
      </c>
      <c r="AW101" s="139">
        <v>3</v>
      </c>
      <c r="AX101" s="139">
        <v>8</v>
      </c>
      <c r="AY101" s="139">
        <v>5</v>
      </c>
      <c r="AZ101" s="139">
        <v>0</v>
      </c>
      <c r="BA101" s="139">
        <v>8</v>
      </c>
      <c r="BB101" s="139">
        <v>7</v>
      </c>
      <c r="BC101" s="139">
        <v>9</v>
      </c>
      <c r="BD101" s="139">
        <v>0</v>
      </c>
      <c r="BE101" s="139">
        <v>2</v>
      </c>
      <c r="BF101" s="139">
        <v>0</v>
      </c>
      <c r="BG101" s="139">
        <v>4</v>
      </c>
      <c r="BH101" s="139">
        <v>2</v>
      </c>
      <c r="BI101" s="139">
        <v>9</v>
      </c>
      <c r="BM101" s="604"/>
      <c r="BN101" s="142" t="s">
        <v>37</v>
      </c>
      <c r="BO101" s="139">
        <v>1</v>
      </c>
      <c r="BP101" s="139">
        <v>19</v>
      </c>
      <c r="BQ101" s="139">
        <v>8</v>
      </c>
      <c r="BR101" s="139">
        <v>5</v>
      </c>
      <c r="BS101" s="139">
        <v>13</v>
      </c>
      <c r="BT101" s="139">
        <v>7</v>
      </c>
      <c r="BU101" s="139">
        <v>0</v>
      </c>
      <c r="BV101" s="139">
        <v>16</v>
      </c>
      <c r="BW101" s="139">
        <v>17</v>
      </c>
      <c r="BX101" s="139">
        <v>20</v>
      </c>
      <c r="BY101" s="139">
        <v>10</v>
      </c>
      <c r="BZ101" s="139">
        <v>7</v>
      </c>
      <c r="CA101" s="139">
        <v>0</v>
      </c>
      <c r="CB101" s="139">
        <v>9</v>
      </c>
      <c r="CC101" s="139">
        <v>17</v>
      </c>
      <c r="CD101" s="139">
        <v>29</v>
      </c>
    </row>
    <row r="102" spans="2:82" ht="18" customHeight="1">
      <c r="B102" s="131" t="s">
        <v>38</v>
      </c>
      <c r="C102" s="133">
        <f t="shared" si="94"/>
        <v>15.6</v>
      </c>
      <c r="D102" s="133">
        <f t="shared" si="94"/>
        <v>55.599999999999994</v>
      </c>
      <c r="E102" s="133">
        <f t="shared" si="94"/>
        <v>22.4</v>
      </c>
      <c r="F102" s="133">
        <f t="shared" si="94"/>
        <v>29.6</v>
      </c>
      <c r="G102" s="133">
        <f t="shared" si="94"/>
        <v>43.8</v>
      </c>
      <c r="H102" s="133">
        <f t="shared" si="94"/>
        <v>63</v>
      </c>
      <c r="I102" s="133">
        <f t="shared" si="94"/>
        <v>53.8</v>
      </c>
      <c r="J102" s="133">
        <f t="shared" si="94"/>
        <v>32.4</v>
      </c>
      <c r="K102" s="133">
        <f t="shared" si="94"/>
        <v>53.6</v>
      </c>
      <c r="L102" s="133">
        <f t="shared" si="94"/>
        <v>70.8</v>
      </c>
      <c r="M102" s="133">
        <f t="shared" si="94"/>
        <v>164.2</v>
      </c>
      <c r="N102" s="133">
        <f t="shared" si="94"/>
        <v>119.2</v>
      </c>
      <c r="O102" s="133">
        <f t="shared" ref="O102:R102" si="96">AK103+BF102*$V$6+BF109*$V$8+BF116*$V$10</f>
        <v>69.599999999999994</v>
      </c>
      <c r="P102" s="133">
        <f t="shared" si="96"/>
        <v>174.6</v>
      </c>
      <c r="Q102" s="133">
        <f t="shared" si="96"/>
        <v>107</v>
      </c>
      <c r="R102" s="133">
        <f t="shared" si="96"/>
        <v>50</v>
      </c>
      <c r="S102" s="133"/>
      <c r="T102" s="344">
        <v>18.309208369318171</v>
      </c>
      <c r="U102" s="133"/>
      <c r="V102" s="133"/>
      <c r="X102" s="131" t="s">
        <v>37</v>
      </c>
      <c r="Y102" s="135">
        <v>1</v>
      </c>
      <c r="Z102" s="135">
        <v>24</v>
      </c>
      <c r="AA102" s="135">
        <v>10</v>
      </c>
      <c r="AB102" s="135">
        <v>10</v>
      </c>
      <c r="AC102" s="135">
        <v>20</v>
      </c>
      <c r="AD102" s="135">
        <v>13</v>
      </c>
      <c r="AE102" s="135">
        <v>0</v>
      </c>
      <c r="AF102" s="135">
        <v>34</v>
      </c>
      <c r="AG102" s="135">
        <v>34</v>
      </c>
      <c r="AH102" s="411">
        <v>37</v>
      </c>
      <c r="AI102" s="135">
        <v>14</v>
      </c>
      <c r="AJ102" s="135">
        <v>9</v>
      </c>
      <c r="AK102" s="135">
        <v>0</v>
      </c>
      <c r="AL102" s="135">
        <v>13</v>
      </c>
      <c r="AM102" s="135">
        <v>31</v>
      </c>
      <c r="AN102" s="135">
        <v>55</v>
      </c>
      <c r="AO102" s="136"/>
      <c r="AP102" s="326"/>
      <c r="AQ102" s="122"/>
      <c r="AR102" s="601"/>
      <c r="AS102" s="147" t="s">
        <v>38</v>
      </c>
      <c r="AT102" s="145">
        <v>4</v>
      </c>
      <c r="AU102" s="145">
        <v>16</v>
      </c>
      <c r="AV102" s="146">
        <v>5</v>
      </c>
      <c r="AW102" s="145">
        <v>7</v>
      </c>
      <c r="AX102" s="145">
        <v>10</v>
      </c>
      <c r="AY102" s="146">
        <v>11</v>
      </c>
      <c r="AZ102" s="146">
        <v>10</v>
      </c>
      <c r="BA102" s="146">
        <v>7</v>
      </c>
      <c r="BB102" s="146">
        <v>7</v>
      </c>
      <c r="BC102" s="146">
        <v>6</v>
      </c>
      <c r="BD102" s="146">
        <v>23</v>
      </c>
      <c r="BE102" s="146">
        <v>14</v>
      </c>
      <c r="BF102" s="146">
        <v>11</v>
      </c>
      <c r="BG102" s="146">
        <v>29</v>
      </c>
      <c r="BH102" s="146">
        <v>7</v>
      </c>
      <c r="BI102" s="146">
        <v>8</v>
      </c>
      <c r="BM102" s="604"/>
      <c r="BN102" s="144" t="s">
        <v>38</v>
      </c>
      <c r="BO102" s="145">
        <v>8</v>
      </c>
      <c r="BP102" s="145">
        <v>24</v>
      </c>
      <c r="BQ102" s="146">
        <v>6</v>
      </c>
      <c r="BR102" s="145">
        <v>9</v>
      </c>
      <c r="BS102" s="145">
        <v>19</v>
      </c>
      <c r="BT102" s="146">
        <v>23</v>
      </c>
      <c r="BU102" s="146">
        <v>16</v>
      </c>
      <c r="BV102" s="146">
        <v>7</v>
      </c>
      <c r="BW102" s="146">
        <v>8</v>
      </c>
      <c r="BX102" s="146">
        <v>12</v>
      </c>
      <c r="BY102" s="146">
        <v>37</v>
      </c>
      <c r="BZ102" s="146">
        <v>30</v>
      </c>
      <c r="CA102" s="146">
        <v>19</v>
      </c>
      <c r="CB102" s="146">
        <v>38</v>
      </c>
      <c r="CC102" s="146">
        <v>28</v>
      </c>
      <c r="CD102" s="146">
        <v>6</v>
      </c>
    </row>
    <row r="103" spans="2:82">
      <c r="B103" s="131" t="s">
        <v>39</v>
      </c>
      <c r="C103" s="133">
        <f t="shared" ref="C103:N106" si="97">Y104</f>
        <v>0</v>
      </c>
      <c r="D103" s="133">
        <f t="shared" si="97"/>
        <v>0</v>
      </c>
      <c r="E103" s="133">
        <f t="shared" si="97"/>
        <v>0</v>
      </c>
      <c r="F103" s="133">
        <f t="shared" si="97"/>
        <v>246</v>
      </c>
      <c r="G103" s="133">
        <f t="shared" si="97"/>
        <v>246</v>
      </c>
      <c r="H103" s="133">
        <f t="shared" si="97"/>
        <v>289</v>
      </c>
      <c r="I103" s="133">
        <f t="shared" si="97"/>
        <v>279</v>
      </c>
      <c r="J103" s="133">
        <f t="shared" si="97"/>
        <v>284</v>
      </c>
      <c r="K103" s="133">
        <f t="shared" si="97"/>
        <v>273</v>
      </c>
      <c r="L103" s="133">
        <f t="shared" si="97"/>
        <v>247</v>
      </c>
      <c r="M103" s="133">
        <f t="shared" si="97"/>
        <v>229</v>
      </c>
      <c r="N103" s="133">
        <f t="shared" si="97"/>
        <v>219</v>
      </c>
      <c r="O103" s="133">
        <f t="shared" ref="O103:O106" si="98">AK104</f>
        <v>175</v>
      </c>
      <c r="P103" s="133">
        <f t="shared" ref="P103:P106" si="99">AL104</f>
        <v>193</v>
      </c>
      <c r="Q103" s="133">
        <f t="shared" ref="Q103:Q106" si="100">AM104</f>
        <v>175</v>
      </c>
      <c r="R103" s="133">
        <f t="shared" ref="R103:R106" si="101">AN104</f>
        <v>184</v>
      </c>
      <c r="S103" s="133"/>
      <c r="T103" s="346">
        <v>40.594393232375744</v>
      </c>
      <c r="U103" s="133"/>
      <c r="V103" s="133"/>
      <c r="X103" s="131" t="s">
        <v>38</v>
      </c>
      <c r="Y103" s="135">
        <v>8</v>
      </c>
      <c r="Z103" s="135">
        <v>29</v>
      </c>
      <c r="AA103" s="135">
        <v>13</v>
      </c>
      <c r="AB103" s="135">
        <v>15</v>
      </c>
      <c r="AC103" s="135">
        <v>23</v>
      </c>
      <c r="AD103" s="135">
        <v>32</v>
      </c>
      <c r="AE103" s="135">
        <v>27</v>
      </c>
      <c r="AF103" s="135">
        <v>17</v>
      </c>
      <c r="AG103" s="135">
        <v>27</v>
      </c>
      <c r="AH103" s="411">
        <v>35</v>
      </c>
      <c r="AI103" s="135">
        <v>83</v>
      </c>
      <c r="AJ103" s="135">
        <v>62</v>
      </c>
      <c r="AK103" s="135">
        <v>37</v>
      </c>
      <c r="AL103" s="135">
        <v>93</v>
      </c>
      <c r="AM103" s="135">
        <v>54</v>
      </c>
      <c r="AN103" s="135">
        <v>27</v>
      </c>
      <c r="AO103" s="136"/>
      <c r="AP103" s="326"/>
      <c r="AQ103" s="122"/>
      <c r="AR103" s="600" t="s">
        <v>99</v>
      </c>
      <c r="AS103" s="376" t="s">
        <v>33</v>
      </c>
      <c r="AT103" s="138">
        <v>757</v>
      </c>
      <c r="AU103" s="138">
        <v>793</v>
      </c>
      <c r="AV103" s="138">
        <v>845</v>
      </c>
      <c r="AW103" s="138">
        <v>947</v>
      </c>
      <c r="AX103" s="138">
        <v>904</v>
      </c>
      <c r="AY103" s="138">
        <v>1134</v>
      </c>
      <c r="AZ103" s="138">
        <v>612</v>
      </c>
      <c r="BA103" s="138">
        <v>561</v>
      </c>
      <c r="BB103" s="138">
        <v>474</v>
      </c>
      <c r="BC103" s="138">
        <v>486</v>
      </c>
      <c r="BD103" s="138">
        <v>486</v>
      </c>
      <c r="BE103" s="139">
        <v>579</v>
      </c>
      <c r="BF103" s="139">
        <v>606</v>
      </c>
      <c r="BG103" s="139">
        <v>532</v>
      </c>
      <c r="BH103" s="139">
        <v>520</v>
      </c>
      <c r="BI103" s="139">
        <v>438</v>
      </c>
      <c r="BM103" s="602" t="s">
        <v>52</v>
      </c>
      <c r="BN103" s="137" t="s">
        <v>33</v>
      </c>
      <c r="BO103" s="138">
        <v>1055</v>
      </c>
      <c r="BP103" s="138">
        <v>1155</v>
      </c>
      <c r="BQ103" s="138">
        <v>1322</v>
      </c>
      <c r="BR103" s="138">
        <v>1382</v>
      </c>
      <c r="BS103" s="138">
        <v>1398</v>
      </c>
      <c r="BT103" s="138">
        <v>1855</v>
      </c>
      <c r="BU103" s="138">
        <v>1036</v>
      </c>
      <c r="BV103" s="138">
        <v>906</v>
      </c>
      <c r="BW103" s="138">
        <v>794</v>
      </c>
      <c r="BX103" s="138">
        <v>842</v>
      </c>
      <c r="BY103" s="138">
        <v>839</v>
      </c>
      <c r="BZ103" s="138">
        <v>948</v>
      </c>
      <c r="CA103" s="138">
        <v>966</v>
      </c>
      <c r="CB103" s="138">
        <v>908</v>
      </c>
      <c r="CC103" s="138">
        <v>912</v>
      </c>
      <c r="CD103" s="138">
        <v>709</v>
      </c>
    </row>
    <row r="104" spans="2:82" ht="18" customHeight="1">
      <c r="B104" s="131" t="s">
        <v>15</v>
      </c>
      <c r="C104" s="133">
        <f t="shared" si="97"/>
        <v>254</v>
      </c>
      <c r="D104" s="133">
        <f t="shared" si="97"/>
        <v>284</v>
      </c>
      <c r="E104" s="133">
        <f t="shared" si="97"/>
        <v>233</v>
      </c>
      <c r="F104" s="133">
        <f t="shared" si="97"/>
        <v>213</v>
      </c>
      <c r="G104" s="133">
        <f t="shared" si="97"/>
        <v>241</v>
      </c>
      <c r="H104" s="133">
        <f t="shared" si="97"/>
        <v>252</v>
      </c>
      <c r="I104" s="133">
        <f t="shared" si="97"/>
        <v>288</v>
      </c>
      <c r="J104" s="133">
        <f t="shared" si="97"/>
        <v>280</v>
      </c>
      <c r="K104" s="133">
        <f t="shared" si="97"/>
        <v>299</v>
      </c>
      <c r="L104" s="133">
        <f t="shared" si="97"/>
        <v>341</v>
      </c>
      <c r="M104" s="133">
        <f t="shared" si="97"/>
        <v>266</v>
      </c>
      <c r="N104" s="133">
        <f t="shared" si="97"/>
        <v>277</v>
      </c>
      <c r="O104" s="133">
        <f t="shared" si="98"/>
        <v>286</v>
      </c>
      <c r="P104" s="133">
        <f t="shared" si="99"/>
        <v>324</v>
      </c>
      <c r="Q104" s="133">
        <f t="shared" si="100"/>
        <v>314</v>
      </c>
      <c r="R104" s="133">
        <f t="shared" si="101"/>
        <v>330</v>
      </c>
      <c r="S104" s="133"/>
      <c r="T104" s="344">
        <v>37.295367600339382</v>
      </c>
      <c r="U104" s="133"/>
      <c r="X104" s="131" t="s">
        <v>39</v>
      </c>
      <c r="Y104" s="135"/>
      <c r="Z104" s="135"/>
      <c r="AA104" s="135"/>
      <c r="AB104" s="135">
        <v>246</v>
      </c>
      <c r="AC104" s="135">
        <v>246</v>
      </c>
      <c r="AD104" s="135">
        <v>289</v>
      </c>
      <c r="AE104" s="135">
        <v>279</v>
      </c>
      <c r="AF104" s="135">
        <v>284</v>
      </c>
      <c r="AG104" s="135">
        <v>273</v>
      </c>
      <c r="AH104" s="411">
        <v>247</v>
      </c>
      <c r="AI104" s="135">
        <v>229</v>
      </c>
      <c r="AJ104" s="135">
        <v>219</v>
      </c>
      <c r="AK104" s="135">
        <v>175</v>
      </c>
      <c r="AL104" s="135">
        <v>193</v>
      </c>
      <c r="AM104" s="135">
        <v>175</v>
      </c>
      <c r="AN104" s="135">
        <v>184</v>
      </c>
      <c r="AO104" s="136"/>
      <c r="AP104" s="326"/>
      <c r="AQ104" s="122"/>
      <c r="AR104" s="600"/>
      <c r="AS104" s="131" t="s">
        <v>9</v>
      </c>
      <c r="AT104" s="139">
        <v>474</v>
      </c>
      <c r="AU104" s="139">
        <v>446</v>
      </c>
      <c r="AV104" s="139">
        <v>472</v>
      </c>
      <c r="AW104" s="139">
        <v>515</v>
      </c>
      <c r="AX104" s="139">
        <v>523</v>
      </c>
      <c r="AY104" s="139">
        <v>593</v>
      </c>
      <c r="AZ104" s="139">
        <v>444</v>
      </c>
      <c r="BA104" s="139">
        <v>416</v>
      </c>
      <c r="BB104" s="139">
        <v>420</v>
      </c>
      <c r="BC104" s="139">
        <v>345</v>
      </c>
      <c r="BD104" s="139">
        <v>348</v>
      </c>
      <c r="BE104" s="139">
        <v>432</v>
      </c>
      <c r="BF104" s="139">
        <v>422</v>
      </c>
      <c r="BG104" s="139">
        <v>374</v>
      </c>
      <c r="BH104" s="139">
        <v>368</v>
      </c>
      <c r="BI104" s="139">
        <v>389</v>
      </c>
      <c r="BM104" s="600"/>
      <c r="BN104" s="142" t="s">
        <v>9</v>
      </c>
      <c r="BO104" s="139">
        <v>686</v>
      </c>
      <c r="BP104" s="139">
        <v>644</v>
      </c>
      <c r="BQ104" s="139">
        <v>733</v>
      </c>
      <c r="BR104" s="139">
        <v>782</v>
      </c>
      <c r="BS104" s="139">
        <v>828</v>
      </c>
      <c r="BT104" s="139">
        <v>1050</v>
      </c>
      <c r="BU104" s="139">
        <v>808</v>
      </c>
      <c r="BV104" s="139">
        <v>741</v>
      </c>
      <c r="BW104" s="139">
        <v>695</v>
      </c>
      <c r="BX104" s="139">
        <v>565</v>
      </c>
      <c r="BY104" s="139">
        <v>583</v>
      </c>
      <c r="BZ104" s="139">
        <v>681</v>
      </c>
      <c r="CA104" s="139">
        <v>652</v>
      </c>
      <c r="CB104" s="139">
        <v>646</v>
      </c>
      <c r="CC104" s="139">
        <v>672</v>
      </c>
      <c r="CD104" s="139">
        <v>668</v>
      </c>
    </row>
    <row r="105" spans="2:82">
      <c r="B105" s="131" t="s">
        <v>40</v>
      </c>
      <c r="C105" s="133">
        <f t="shared" si="97"/>
        <v>0</v>
      </c>
      <c r="D105" s="133">
        <f t="shared" si="97"/>
        <v>0</v>
      </c>
      <c r="E105" s="133">
        <f t="shared" si="97"/>
        <v>0</v>
      </c>
      <c r="F105" s="133">
        <f t="shared" si="97"/>
        <v>35506</v>
      </c>
      <c r="G105" s="133">
        <f t="shared" si="97"/>
        <v>2704</v>
      </c>
      <c r="H105" s="133">
        <f t="shared" si="97"/>
        <v>21008</v>
      </c>
      <c r="I105" s="133">
        <f t="shared" si="97"/>
        <v>17182</v>
      </c>
      <c r="J105" s="133">
        <f t="shared" si="97"/>
        <v>14019</v>
      </c>
      <c r="K105" s="133">
        <f t="shared" si="97"/>
        <v>17853</v>
      </c>
      <c r="L105" s="133">
        <f t="shared" si="97"/>
        <v>20571</v>
      </c>
      <c r="M105" s="133">
        <f t="shared" si="97"/>
        <v>28337</v>
      </c>
      <c r="N105" s="133">
        <f t="shared" si="97"/>
        <v>22283</v>
      </c>
      <c r="O105" s="133">
        <f t="shared" si="98"/>
        <v>25371.5</v>
      </c>
      <c r="P105" s="133">
        <f t="shared" si="99"/>
        <v>20725</v>
      </c>
      <c r="Q105" s="133">
        <f t="shared" si="100"/>
        <v>24658.418999999998</v>
      </c>
      <c r="R105" s="133">
        <f t="shared" si="101"/>
        <v>26063.8</v>
      </c>
      <c r="S105" s="133"/>
      <c r="T105" s="346">
        <v>9759.3597795239875</v>
      </c>
      <c r="U105" s="133"/>
      <c r="X105" s="131" t="s">
        <v>15</v>
      </c>
      <c r="Y105" s="135">
        <v>254</v>
      </c>
      <c r="Z105" s="135">
        <v>284</v>
      </c>
      <c r="AA105" s="135">
        <v>233</v>
      </c>
      <c r="AB105" s="135">
        <v>213</v>
      </c>
      <c r="AC105" s="135">
        <v>241</v>
      </c>
      <c r="AD105" s="135">
        <v>252</v>
      </c>
      <c r="AE105" s="135">
        <v>288</v>
      </c>
      <c r="AF105" s="135">
        <v>280</v>
      </c>
      <c r="AG105" s="135">
        <v>299</v>
      </c>
      <c r="AH105" s="411">
        <v>341</v>
      </c>
      <c r="AI105" s="135">
        <v>266</v>
      </c>
      <c r="AJ105" s="135">
        <v>277</v>
      </c>
      <c r="AK105" s="135">
        <v>286</v>
      </c>
      <c r="AL105" s="135">
        <v>324</v>
      </c>
      <c r="AM105" s="135">
        <v>314</v>
      </c>
      <c r="AN105" s="135">
        <v>330</v>
      </c>
      <c r="AO105" s="136"/>
      <c r="AP105" s="326"/>
      <c r="AQ105" s="122"/>
      <c r="AR105" s="600"/>
      <c r="AS105" s="131" t="s">
        <v>34</v>
      </c>
      <c r="AT105" s="139">
        <v>410</v>
      </c>
      <c r="AU105" s="139">
        <v>315</v>
      </c>
      <c r="AV105" s="139">
        <v>351</v>
      </c>
      <c r="AW105" s="139">
        <v>349</v>
      </c>
      <c r="AX105" s="139">
        <v>399</v>
      </c>
      <c r="AY105" s="139">
        <v>432</v>
      </c>
      <c r="AZ105" s="139">
        <v>349</v>
      </c>
      <c r="BA105" s="139">
        <v>340</v>
      </c>
      <c r="BB105" s="139">
        <v>304</v>
      </c>
      <c r="BC105" s="139">
        <v>339</v>
      </c>
      <c r="BD105" s="139">
        <v>303</v>
      </c>
      <c r="BE105" s="139">
        <v>289</v>
      </c>
      <c r="BF105" s="139">
        <v>334</v>
      </c>
      <c r="BG105" s="139">
        <v>303</v>
      </c>
      <c r="BH105" s="139">
        <v>326</v>
      </c>
      <c r="BI105" s="139">
        <v>323</v>
      </c>
      <c r="BM105" s="600"/>
      <c r="BN105" s="142" t="s">
        <v>34</v>
      </c>
      <c r="BO105" s="139">
        <v>657</v>
      </c>
      <c r="BP105" s="139">
        <v>491</v>
      </c>
      <c r="BQ105" s="139">
        <v>554</v>
      </c>
      <c r="BR105" s="139">
        <v>572</v>
      </c>
      <c r="BS105" s="139">
        <v>641</v>
      </c>
      <c r="BT105" s="139">
        <v>743</v>
      </c>
      <c r="BU105" s="139">
        <v>677</v>
      </c>
      <c r="BV105" s="139">
        <v>607</v>
      </c>
      <c r="BW105" s="139">
        <v>544</v>
      </c>
      <c r="BX105" s="139">
        <v>564</v>
      </c>
      <c r="BY105" s="139">
        <v>536</v>
      </c>
      <c r="BZ105" s="139">
        <v>485</v>
      </c>
      <c r="CA105" s="139">
        <v>544</v>
      </c>
      <c r="CB105" s="139">
        <v>525</v>
      </c>
      <c r="CC105" s="139">
        <v>592</v>
      </c>
      <c r="CD105" s="139">
        <v>608</v>
      </c>
    </row>
    <row r="106" spans="2:82">
      <c r="B106" s="147" t="s">
        <v>41</v>
      </c>
      <c r="C106" s="148">
        <f t="shared" si="97"/>
        <v>16.583340498974287</v>
      </c>
      <c r="D106" s="148">
        <f t="shared" si="97"/>
        <v>17.648182339084485</v>
      </c>
      <c r="E106" s="148">
        <f t="shared" si="97"/>
        <v>15.422408627920911</v>
      </c>
      <c r="F106" s="148">
        <f t="shared" si="97"/>
        <v>16.878428430774999</v>
      </c>
      <c r="G106" s="148">
        <f t="shared" si="97"/>
        <v>16.98578644426172</v>
      </c>
      <c r="H106" s="148">
        <f t="shared" si="97"/>
        <v>16.379941434846266</v>
      </c>
      <c r="I106" s="148">
        <f t="shared" si="97"/>
        <v>17.389029213166555</v>
      </c>
      <c r="J106" s="148">
        <f t="shared" si="97"/>
        <v>19.04638507385333</v>
      </c>
      <c r="K106" s="148">
        <f t="shared" si="97"/>
        <v>20.216938046068307</v>
      </c>
      <c r="L106" s="148">
        <f t="shared" si="97"/>
        <v>21.179714261843095</v>
      </c>
      <c r="M106" s="148">
        <f t="shared" si="97"/>
        <v>18.540609684234735</v>
      </c>
      <c r="N106" s="148">
        <f t="shared" si="97"/>
        <v>18.464985684449299</v>
      </c>
      <c r="O106" s="148">
        <f t="shared" si="98"/>
        <v>18.568223700024038</v>
      </c>
      <c r="P106" s="148">
        <f t="shared" si="99"/>
        <v>21.951623591782639</v>
      </c>
      <c r="Q106" s="148">
        <f t="shared" si="100"/>
        <v>20.670684842846164</v>
      </c>
      <c r="R106" s="148">
        <f t="shared" si="101"/>
        <v>25.204972564723178</v>
      </c>
      <c r="S106" s="149"/>
      <c r="T106" s="345">
        <v>1.8154951256104588</v>
      </c>
      <c r="X106" s="131" t="s">
        <v>40</v>
      </c>
      <c r="Y106" s="135"/>
      <c r="Z106" s="135"/>
      <c r="AA106" s="135"/>
      <c r="AB106" s="135">
        <v>35506</v>
      </c>
      <c r="AC106" s="135">
        <v>2704</v>
      </c>
      <c r="AD106" s="135">
        <v>21008</v>
      </c>
      <c r="AE106" s="135">
        <v>17182</v>
      </c>
      <c r="AF106" s="135">
        <v>14019</v>
      </c>
      <c r="AG106" s="135">
        <v>17853</v>
      </c>
      <c r="AH106" s="411">
        <v>20571</v>
      </c>
      <c r="AI106" s="135">
        <v>28337</v>
      </c>
      <c r="AJ106" s="135">
        <v>22283</v>
      </c>
      <c r="AK106" s="135">
        <v>25371.5</v>
      </c>
      <c r="AL106" s="135">
        <v>20725</v>
      </c>
      <c r="AM106" s="135">
        <v>24658.418999999998</v>
      </c>
      <c r="AN106" s="135">
        <v>26063.8</v>
      </c>
      <c r="AO106" s="136"/>
      <c r="AP106" s="326"/>
      <c r="AQ106" s="122"/>
      <c r="AR106" s="600"/>
      <c r="AS106" s="131" t="s">
        <v>36</v>
      </c>
      <c r="AT106" s="139">
        <v>164</v>
      </c>
      <c r="AU106" s="139">
        <v>149</v>
      </c>
      <c r="AV106" s="139">
        <v>140</v>
      </c>
      <c r="AW106" s="139">
        <v>188</v>
      </c>
      <c r="AX106" s="139">
        <v>159</v>
      </c>
      <c r="AY106" s="139">
        <v>186</v>
      </c>
      <c r="AZ106" s="139">
        <v>202</v>
      </c>
      <c r="BA106" s="139">
        <v>208</v>
      </c>
      <c r="BB106" s="139">
        <v>200</v>
      </c>
      <c r="BC106" s="139">
        <v>187</v>
      </c>
      <c r="BD106" s="139">
        <v>168</v>
      </c>
      <c r="BE106" s="139">
        <v>171</v>
      </c>
      <c r="BF106" s="139">
        <v>161</v>
      </c>
      <c r="BG106" s="139">
        <v>197</v>
      </c>
      <c r="BH106" s="139">
        <v>172</v>
      </c>
      <c r="BI106" s="139">
        <v>235</v>
      </c>
      <c r="BM106" s="600"/>
      <c r="BN106" s="142" t="s">
        <v>36</v>
      </c>
      <c r="BO106" s="139">
        <v>230</v>
      </c>
      <c r="BP106" s="139">
        <v>223</v>
      </c>
      <c r="BQ106" s="139">
        <v>228</v>
      </c>
      <c r="BR106" s="139">
        <v>284</v>
      </c>
      <c r="BS106" s="139">
        <v>288</v>
      </c>
      <c r="BT106" s="139">
        <v>329</v>
      </c>
      <c r="BU106" s="139">
        <v>393</v>
      </c>
      <c r="BV106" s="139">
        <v>411</v>
      </c>
      <c r="BW106" s="139">
        <v>374</v>
      </c>
      <c r="BX106" s="139">
        <v>364</v>
      </c>
      <c r="BY106" s="139">
        <v>311</v>
      </c>
      <c r="BZ106" s="139">
        <v>302</v>
      </c>
      <c r="CA106" s="139">
        <v>324</v>
      </c>
      <c r="CB106" s="139">
        <v>348</v>
      </c>
      <c r="CC106" s="139">
        <v>338</v>
      </c>
      <c r="CD106" s="139">
        <v>434</v>
      </c>
    </row>
    <row r="107" spans="2:82">
      <c r="C107" s="131"/>
      <c r="D107" s="131"/>
      <c r="E107" s="131"/>
      <c r="T107" s="91"/>
      <c r="X107" s="147" t="s">
        <v>41</v>
      </c>
      <c r="Y107" s="150">
        <v>16.583340498974287</v>
      </c>
      <c r="Z107" s="150">
        <v>17.648182339084485</v>
      </c>
      <c r="AA107" s="150">
        <v>15.422408627920911</v>
      </c>
      <c r="AB107" s="150">
        <v>16.878428430774999</v>
      </c>
      <c r="AC107" s="150">
        <v>16.98578644426172</v>
      </c>
      <c r="AD107" s="150">
        <v>16.379941434846266</v>
      </c>
      <c r="AE107" s="150">
        <v>17.389029213166555</v>
      </c>
      <c r="AF107" s="150">
        <v>19.04638507385333</v>
      </c>
      <c r="AG107" s="150">
        <v>20.216938046068307</v>
      </c>
      <c r="AH107" s="412">
        <v>21.179714261843095</v>
      </c>
      <c r="AI107" s="150">
        <v>18.540609684234735</v>
      </c>
      <c r="AJ107" s="150">
        <v>18.464985684449299</v>
      </c>
      <c r="AK107" s="150">
        <v>18.568223700024038</v>
      </c>
      <c r="AL107" s="150">
        <f>(AL100+AL102+$V$13*AL101)/CU8*100</f>
        <v>21.951623591782639</v>
      </c>
      <c r="AM107" s="150">
        <f>(AM100+AM102+$V$13*AM101)/CV8*100</f>
        <v>20.670684842846164</v>
      </c>
      <c r="AN107" s="150">
        <f>(AN100+AN102+$V$13*AN101)/CW8*100</f>
        <v>25.204972564723178</v>
      </c>
      <c r="AO107" s="164"/>
      <c r="AP107" s="326"/>
      <c r="AQ107" s="122"/>
      <c r="AR107" s="600"/>
      <c r="AS107" s="131" t="s">
        <v>144</v>
      </c>
      <c r="AT107" s="135">
        <v>0</v>
      </c>
      <c r="AU107" s="135">
        <v>0</v>
      </c>
      <c r="AV107" s="135">
        <v>0</v>
      </c>
      <c r="AW107" s="135">
        <v>0</v>
      </c>
      <c r="AX107" s="135">
        <v>0</v>
      </c>
      <c r="AY107" s="135">
        <v>0</v>
      </c>
      <c r="AZ107" s="135">
        <v>0</v>
      </c>
      <c r="BA107" s="135">
        <v>0</v>
      </c>
      <c r="BB107" s="135">
        <v>0</v>
      </c>
      <c r="BC107" s="139">
        <v>0</v>
      </c>
      <c r="BD107" s="139">
        <v>0</v>
      </c>
      <c r="BE107" s="139">
        <v>21</v>
      </c>
      <c r="BF107" s="139">
        <v>22</v>
      </c>
      <c r="BG107" s="139">
        <v>19</v>
      </c>
      <c r="BH107" s="139">
        <v>10</v>
      </c>
      <c r="BI107" s="139">
        <v>4</v>
      </c>
      <c r="BM107" s="600"/>
      <c r="BN107" s="131" t="s">
        <v>144</v>
      </c>
      <c r="BO107" s="135">
        <v>0</v>
      </c>
      <c r="BP107" s="135">
        <v>0</v>
      </c>
      <c r="BQ107" s="135">
        <v>0</v>
      </c>
      <c r="BR107" s="135">
        <v>0</v>
      </c>
      <c r="BS107" s="135">
        <v>0</v>
      </c>
      <c r="BT107" s="135">
        <v>0</v>
      </c>
      <c r="BU107" s="135">
        <v>0</v>
      </c>
      <c r="BV107" s="135">
        <v>0</v>
      </c>
      <c r="BW107" s="135">
        <v>0</v>
      </c>
      <c r="BX107" s="139">
        <v>0</v>
      </c>
      <c r="BY107" s="139">
        <v>0</v>
      </c>
      <c r="BZ107" s="139">
        <v>35</v>
      </c>
      <c r="CA107" s="139">
        <v>39</v>
      </c>
      <c r="CB107" s="139">
        <v>37</v>
      </c>
      <c r="CC107" s="139">
        <v>25</v>
      </c>
      <c r="CD107" s="139">
        <v>17</v>
      </c>
    </row>
    <row r="108" spans="2:82">
      <c r="C108" s="131"/>
      <c r="D108" s="131"/>
      <c r="E108" s="131"/>
      <c r="T108" s="91"/>
      <c r="X108" s="122"/>
      <c r="Y108" s="131"/>
      <c r="Z108" s="131"/>
      <c r="AA108" s="131"/>
      <c r="AB108" s="122"/>
      <c r="AC108" s="122"/>
      <c r="AD108" s="122"/>
      <c r="AE108" s="122"/>
      <c r="AF108" s="326"/>
      <c r="AG108" s="326"/>
      <c r="AH108" s="122"/>
      <c r="AI108" s="122"/>
      <c r="AJ108" s="122"/>
      <c r="AK108" s="122"/>
      <c r="AL108" s="122"/>
      <c r="AM108" s="156"/>
      <c r="AN108" s="122"/>
      <c r="AO108" s="122"/>
      <c r="AP108" s="326"/>
      <c r="AQ108" s="122"/>
      <c r="AR108" s="600"/>
      <c r="AS108" s="131" t="s">
        <v>37</v>
      </c>
      <c r="AT108" s="139">
        <v>0</v>
      </c>
      <c r="AU108" s="139">
        <v>8</v>
      </c>
      <c r="AV108" s="139">
        <v>5</v>
      </c>
      <c r="AW108" s="139">
        <v>4</v>
      </c>
      <c r="AX108" s="139">
        <v>7</v>
      </c>
      <c r="AY108" s="139">
        <v>6</v>
      </c>
      <c r="AZ108" s="139">
        <v>0</v>
      </c>
      <c r="BA108" s="139">
        <v>12</v>
      </c>
      <c r="BB108" s="139">
        <v>18</v>
      </c>
      <c r="BC108" s="139">
        <v>17</v>
      </c>
      <c r="BD108" s="139">
        <v>9</v>
      </c>
      <c r="BE108" s="139">
        <v>3</v>
      </c>
      <c r="BF108" s="139">
        <v>0</v>
      </c>
      <c r="BG108" s="139">
        <v>3</v>
      </c>
      <c r="BH108" s="139">
        <v>18</v>
      </c>
      <c r="BI108" s="139">
        <v>27</v>
      </c>
      <c r="BM108" s="600"/>
      <c r="BN108" s="142" t="s">
        <v>37</v>
      </c>
      <c r="BO108" s="139">
        <v>0</v>
      </c>
      <c r="BP108" s="139">
        <v>11</v>
      </c>
      <c r="BQ108" s="139">
        <v>3</v>
      </c>
      <c r="BR108" s="139">
        <v>4</v>
      </c>
      <c r="BS108" s="139">
        <v>7</v>
      </c>
      <c r="BT108" s="139">
        <v>6</v>
      </c>
      <c r="BU108" s="139">
        <v>0</v>
      </c>
      <c r="BV108" s="139">
        <v>25</v>
      </c>
      <c r="BW108" s="139">
        <v>23</v>
      </c>
      <c r="BX108" s="139">
        <v>30</v>
      </c>
      <c r="BY108" s="139">
        <v>10</v>
      </c>
      <c r="BZ108" s="139">
        <v>8</v>
      </c>
      <c r="CA108" s="139">
        <v>0</v>
      </c>
      <c r="CB108" s="139">
        <v>10</v>
      </c>
      <c r="CC108" s="139">
        <v>28</v>
      </c>
      <c r="CD108" s="139">
        <v>46</v>
      </c>
    </row>
    <row r="109" spans="2:82" ht="18" customHeight="1">
      <c r="C109" s="131"/>
      <c r="D109" s="131"/>
      <c r="E109" s="131"/>
      <c r="T109" s="91"/>
      <c r="X109" s="122"/>
      <c r="Y109" s="131"/>
      <c r="Z109" s="131"/>
      <c r="AA109" s="131"/>
      <c r="AB109" s="122"/>
      <c r="AC109" s="122"/>
      <c r="AD109" s="122"/>
      <c r="AE109" s="122"/>
      <c r="AF109" s="326"/>
      <c r="AG109" s="326"/>
      <c r="AH109" s="122"/>
      <c r="AI109" s="122"/>
      <c r="AJ109" s="122"/>
      <c r="AK109" s="122"/>
      <c r="AL109" s="122"/>
      <c r="AM109" s="156"/>
      <c r="AN109" s="122"/>
      <c r="AO109" s="122"/>
      <c r="AP109" s="326"/>
      <c r="AQ109" s="122"/>
      <c r="AR109" s="601"/>
      <c r="AS109" s="147" t="s">
        <v>38</v>
      </c>
      <c r="AT109" s="145">
        <v>2</v>
      </c>
      <c r="AU109" s="145">
        <v>9</v>
      </c>
      <c r="AV109" s="146">
        <v>3</v>
      </c>
      <c r="AW109" s="145">
        <v>3</v>
      </c>
      <c r="AX109" s="145">
        <v>8</v>
      </c>
      <c r="AY109" s="146">
        <v>9</v>
      </c>
      <c r="AZ109" s="146">
        <v>8</v>
      </c>
      <c r="BA109" s="146">
        <v>5</v>
      </c>
      <c r="BB109" s="146">
        <v>15</v>
      </c>
      <c r="BC109" s="146">
        <v>19</v>
      </c>
      <c r="BD109" s="146">
        <v>34</v>
      </c>
      <c r="BE109" s="146">
        <v>28</v>
      </c>
      <c r="BF109" s="146">
        <v>13</v>
      </c>
      <c r="BG109" s="146">
        <v>26</v>
      </c>
      <c r="BH109" s="146">
        <v>27</v>
      </c>
      <c r="BI109" s="146">
        <v>13</v>
      </c>
      <c r="BM109" s="601"/>
      <c r="BN109" s="144" t="s">
        <v>38</v>
      </c>
      <c r="BO109" s="145">
        <v>4</v>
      </c>
      <c r="BP109" s="145">
        <v>10</v>
      </c>
      <c r="BQ109" s="146">
        <v>5</v>
      </c>
      <c r="BR109" s="145">
        <v>9</v>
      </c>
      <c r="BS109" s="145">
        <v>12</v>
      </c>
      <c r="BT109" s="146">
        <v>19</v>
      </c>
      <c r="BU109" s="146">
        <v>19</v>
      </c>
      <c r="BV109" s="146">
        <v>11</v>
      </c>
      <c r="BW109" s="146">
        <v>23</v>
      </c>
      <c r="BX109" s="146">
        <v>31</v>
      </c>
      <c r="BY109" s="146">
        <v>67</v>
      </c>
      <c r="BZ109" s="146">
        <v>42</v>
      </c>
      <c r="CA109" s="146">
        <v>24</v>
      </c>
      <c r="CB109" s="146">
        <v>64</v>
      </c>
      <c r="CC109" s="146">
        <v>43</v>
      </c>
      <c r="CD109" s="146">
        <v>20</v>
      </c>
    </row>
    <row r="110" spans="2:82" ht="18" customHeight="1">
      <c r="C110" s="131"/>
      <c r="D110" s="131"/>
      <c r="E110" s="131"/>
      <c r="T110" s="91"/>
      <c r="X110" s="122"/>
      <c r="Y110" s="131"/>
      <c r="Z110" s="131"/>
      <c r="AA110" s="131"/>
      <c r="AB110" s="122"/>
      <c r="AC110" s="122"/>
      <c r="AD110" s="122"/>
      <c r="AE110" s="122"/>
      <c r="AF110" s="326"/>
      <c r="AG110" s="326"/>
      <c r="AH110" s="122"/>
      <c r="AI110" s="122"/>
      <c r="AJ110" s="122"/>
      <c r="AK110" s="122"/>
      <c r="AL110" s="122"/>
      <c r="AM110" s="156"/>
      <c r="AN110" s="122"/>
      <c r="AO110" s="122"/>
      <c r="AP110" s="326"/>
      <c r="AQ110" s="122"/>
      <c r="AR110" s="602" t="s">
        <v>100</v>
      </c>
      <c r="AS110" s="376" t="s">
        <v>33</v>
      </c>
      <c r="AT110" s="138">
        <v>186</v>
      </c>
      <c r="AU110" s="138">
        <v>228</v>
      </c>
      <c r="AV110" s="138">
        <v>301</v>
      </c>
      <c r="AW110" s="138">
        <v>261</v>
      </c>
      <c r="AX110" s="138">
        <v>288</v>
      </c>
      <c r="AY110" s="138">
        <v>527</v>
      </c>
      <c r="AZ110" s="138">
        <v>306</v>
      </c>
      <c r="BA110" s="138">
        <v>217</v>
      </c>
      <c r="BB110" s="138">
        <v>190</v>
      </c>
      <c r="BC110" s="138">
        <v>140</v>
      </c>
      <c r="BD110" s="138">
        <v>130</v>
      </c>
      <c r="BE110" s="139">
        <v>90</v>
      </c>
      <c r="BF110" s="139">
        <v>105</v>
      </c>
      <c r="BG110" s="139">
        <v>108</v>
      </c>
      <c r="BH110" s="139">
        <v>197</v>
      </c>
      <c r="BI110" s="139">
        <v>120</v>
      </c>
      <c r="BM110" s="602" t="s">
        <v>70</v>
      </c>
      <c r="BN110" s="137" t="s">
        <v>33</v>
      </c>
      <c r="BO110" s="138">
        <v>1152</v>
      </c>
      <c r="BP110" s="138">
        <v>1243</v>
      </c>
      <c r="BQ110" s="138">
        <v>1367</v>
      </c>
      <c r="BR110" s="138">
        <v>1405</v>
      </c>
      <c r="BS110" s="138">
        <v>1368</v>
      </c>
      <c r="BT110" s="138">
        <v>1840</v>
      </c>
      <c r="BU110" s="138">
        <v>1003</v>
      </c>
      <c r="BV110" s="138">
        <v>880</v>
      </c>
      <c r="BW110" s="138">
        <v>792</v>
      </c>
      <c r="BX110" s="138">
        <v>734</v>
      </c>
      <c r="BY110" s="138">
        <v>775</v>
      </c>
      <c r="BZ110" s="138">
        <v>877</v>
      </c>
      <c r="CA110" s="138">
        <v>865</v>
      </c>
      <c r="CB110" s="138">
        <v>808</v>
      </c>
      <c r="CC110" s="138">
        <v>869</v>
      </c>
      <c r="CD110" s="138">
        <v>739</v>
      </c>
    </row>
    <row r="111" spans="2:82">
      <c r="C111" s="131"/>
      <c r="D111" s="131"/>
      <c r="E111" s="131"/>
      <c r="T111" s="91"/>
      <c r="X111" s="122"/>
      <c r="Y111" s="131"/>
      <c r="Z111" s="131"/>
      <c r="AA111" s="131"/>
      <c r="AB111" s="122"/>
      <c r="AC111" s="122"/>
      <c r="AD111" s="122"/>
      <c r="AE111" s="122"/>
      <c r="AF111" s="326"/>
      <c r="AG111" s="326"/>
      <c r="AH111" s="122"/>
      <c r="AI111" s="122"/>
      <c r="AJ111" s="122"/>
      <c r="AK111" s="122"/>
      <c r="AL111" s="122"/>
      <c r="AM111" s="156"/>
      <c r="AN111" s="122"/>
      <c r="AO111" s="122"/>
      <c r="AP111" s="326"/>
      <c r="AQ111" s="122"/>
      <c r="AR111" s="600"/>
      <c r="AS111" s="131" t="s">
        <v>9</v>
      </c>
      <c r="AT111" s="139">
        <v>198</v>
      </c>
      <c r="AU111" s="139">
        <v>170</v>
      </c>
      <c r="AV111" s="139">
        <v>210</v>
      </c>
      <c r="AW111" s="139">
        <v>188</v>
      </c>
      <c r="AX111" s="139">
        <v>201</v>
      </c>
      <c r="AY111" s="139">
        <v>357</v>
      </c>
      <c r="AZ111" s="139">
        <v>291</v>
      </c>
      <c r="BA111" s="139">
        <v>238</v>
      </c>
      <c r="BB111" s="139">
        <v>188</v>
      </c>
      <c r="BC111" s="139">
        <v>143</v>
      </c>
      <c r="BD111" s="139">
        <v>125</v>
      </c>
      <c r="BE111" s="139">
        <v>121</v>
      </c>
      <c r="BF111" s="139">
        <v>111</v>
      </c>
      <c r="BG111" s="139">
        <v>126</v>
      </c>
      <c r="BH111" s="139">
        <v>194</v>
      </c>
      <c r="BI111" s="139">
        <v>196</v>
      </c>
      <c r="BM111" s="600"/>
      <c r="BN111" s="142" t="s">
        <v>9</v>
      </c>
      <c r="BO111" s="139">
        <v>777</v>
      </c>
      <c r="BP111" s="139">
        <v>731</v>
      </c>
      <c r="BQ111" s="139">
        <v>814</v>
      </c>
      <c r="BR111" s="139">
        <v>826</v>
      </c>
      <c r="BS111" s="139">
        <v>817</v>
      </c>
      <c r="BT111" s="139">
        <v>1033</v>
      </c>
      <c r="BU111" s="139">
        <v>782</v>
      </c>
      <c r="BV111" s="139">
        <v>706</v>
      </c>
      <c r="BW111" s="139">
        <v>672</v>
      </c>
      <c r="BX111" s="139">
        <v>547</v>
      </c>
      <c r="BY111" s="139">
        <v>561</v>
      </c>
      <c r="BZ111" s="139">
        <v>680</v>
      </c>
      <c r="CA111" s="139">
        <v>635</v>
      </c>
      <c r="CB111" s="139">
        <v>594</v>
      </c>
      <c r="CC111" s="139">
        <v>637</v>
      </c>
      <c r="CD111" s="139">
        <v>691</v>
      </c>
    </row>
    <row r="112" spans="2:82">
      <c r="C112" s="131"/>
      <c r="D112" s="131"/>
      <c r="E112" s="131"/>
      <c r="T112" s="91"/>
      <c r="X112" s="122"/>
      <c r="Y112" s="131"/>
      <c r="Z112" s="131"/>
      <c r="AA112" s="131"/>
      <c r="AB112" s="122"/>
      <c r="AC112" s="122"/>
      <c r="AD112" s="122"/>
      <c r="AE112" s="122"/>
      <c r="AF112" s="326"/>
      <c r="AG112" s="326"/>
      <c r="AH112" s="122"/>
      <c r="AI112" s="122"/>
      <c r="AJ112" s="122"/>
      <c r="AK112" s="122"/>
      <c r="AL112" s="122"/>
      <c r="AM112" s="156"/>
      <c r="AN112" s="122"/>
      <c r="AO112" s="122"/>
      <c r="AP112" s="326"/>
      <c r="AQ112" s="122"/>
      <c r="AR112" s="600"/>
      <c r="AS112" s="131" t="s">
        <v>34</v>
      </c>
      <c r="AT112" s="139">
        <v>167</v>
      </c>
      <c r="AU112" s="139">
        <v>143</v>
      </c>
      <c r="AV112" s="139">
        <v>161</v>
      </c>
      <c r="AW112" s="139">
        <v>177</v>
      </c>
      <c r="AX112" s="139">
        <v>183</v>
      </c>
      <c r="AY112" s="139">
        <v>234</v>
      </c>
      <c r="AZ112" s="139">
        <v>248</v>
      </c>
      <c r="BA112" s="139">
        <v>195</v>
      </c>
      <c r="BB112" s="139">
        <v>173</v>
      </c>
      <c r="BC112" s="139">
        <v>161</v>
      </c>
      <c r="BD112" s="139">
        <v>144</v>
      </c>
      <c r="BE112" s="139">
        <v>100</v>
      </c>
      <c r="BF112" s="139">
        <v>105</v>
      </c>
      <c r="BG112" s="139">
        <v>115</v>
      </c>
      <c r="BH112" s="139">
        <v>152</v>
      </c>
      <c r="BI112" s="139">
        <v>202</v>
      </c>
      <c r="BM112" s="600"/>
      <c r="BN112" s="142" t="s">
        <v>34</v>
      </c>
      <c r="BO112" s="139">
        <v>739</v>
      </c>
      <c r="BP112" s="139">
        <v>543</v>
      </c>
      <c r="BQ112" s="139">
        <v>593</v>
      </c>
      <c r="BR112" s="139">
        <v>592</v>
      </c>
      <c r="BS112" s="139">
        <v>635</v>
      </c>
      <c r="BT112" s="139">
        <v>713</v>
      </c>
      <c r="BU112" s="139">
        <v>617</v>
      </c>
      <c r="BV112" s="139">
        <v>566</v>
      </c>
      <c r="BW112" s="139">
        <v>512</v>
      </c>
      <c r="BX112" s="139">
        <v>516</v>
      </c>
      <c r="BY112" s="139">
        <v>485</v>
      </c>
      <c r="BZ112" s="139">
        <v>459</v>
      </c>
      <c r="CA112" s="139">
        <v>536</v>
      </c>
      <c r="CB112" s="139">
        <v>488</v>
      </c>
      <c r="CC112" s="139">
        <v>535</v>
      </c>
      <c r="CD112" s="139">
        <v>600</v>
      </c>
    </row>
    <row r="113" spans="2:82">
      <c r="C113" s="131"/>
      <c r="D113" s="131"/>
      <c r="E113" s="131"/>
      <c r="T113" s="91"/>
      <c r="X113" s="122"/>
      <c r="Y113" s="131"/>
      <c r="Z113" s="131"/>
      <c r="AA113" s="131"/>
      <c r="AB113" s="122"/>
      <c r="AC113" s="122"/>
      <c r="AD113" s="122"/>
      <c r="AE113" s="122"/>
      <c r="AF113" s="326"/>
      <c r="AG113" s="326"/>
      <c r="AH113" s="122"/>
      <c r="AI113" s="122"/>
      <c r="AJ113" s="122"/>
      <c r="AK113" s="122"/>
      <c r="AL113" s="122"/>
      <c r="AM113" s="156"/>
      <c r="AN113" s="122"/>
      <c r="AO113" s="122"/>
      <c r="AP113" s="326"/>
      <c r="AQ113" s="122"/>
      <c r="AR113" s="600"/>
      <c r="AS113" s="131" t="s">
        <v>36</v>
      </c>
      <c r="AT113" s="139">
        <v>86</v>
      </c>
      <c r="AU113" s="139">
        <v>82</v>
      </c>
      <c r="AV113" s="139">
        <v>101</v>
      </c>
      <c r="AW113" s="139">
        <v>109</v>
      </c>
      <c r="AX113" s="139">
        <v>113</v>
      </c>
      <c r="AY113" s="139">
        <v>131</v>
      </c>
      <c r="AZ113" s="139">
        <v>157</v>
      </c>
      <c r="BA113" s="139">
        <v>187</v>
      </c>
      <c r="BB113" s="139">
        <v>144</v>
      </c>
      <c r="BC113" s="139">
        <v>138</v>
      </c>
      <c r="BD113" s="139">
        <v>118</v>
      </c>
      <c r="BE113" s="139">
        <v>90</v>
      </c>
      <c r="BF113" s="139">
        <v>104</v>
      </c>
      <c r="BG113" s="139">
        <v>98</v>
      </c>
      <c r="BH113" s="139">
        <v>97</v>
      </c>
      <c r="BI113" s="139">
        <v>129</v>
      </c>
      <c r="BM113" s="600"/>
      <c r="BN113" s="142" t="s">
        <v>36</v>
      </c>
      <c r="BO113" s="139">
        <v>276</v>
      </c>
      <c r="BP113" s="139">
        <v>273</v>
      </c>
      <c r="BQ113" s="139">
        <v>253</v>
      </c>
      <c r="BR113" s="139">
        <v>298</v>
      </c>
      <c r="BS113" s="139">
        <v>262</v>
      </c>
      <c r="BT113" s="139">
        <v>306</v>
      </c>
      <c r="BU113" s="139">
        <v>352</v>
      </c>
      <c r="BV113" s="139">
        <v>369</v>
      </c>
      <c r="BW113" s="139">
        <v>303</v>
      </c>
      <c r="BX113" s="139">
        <v>302</v>
      </c>
      <c r="BY113" s="139">
        <v>278</v>
      </c>
      <c r="BZ113" s="139">
        <v>244</v>
      </c>
      <c r="CA113" s="139">
        <v>271</v>
      </c>
      <c r="CB113" s="139">
        <v>324</v>
      </c>
      <c r="CC113" s="139">
        <v>280</v>
      </c>
      <c r="CD113" s="139">
        <v>375</v>
      </c>
    </row>
    <row r="114" spans="2:82">
      <c r="C114" s="131"/>
      <c r="D114" s="131"/>
      <c r="E114" s="131"/>
      <c r="T114" s="91"/>
      <c r="V114" s="125"/>
      <c r="X114" s="122"/>
      <c r="Y114" s="131"/>
      <c r="Z114" s="131"/>
      <c r="AA114" s="131"/>
      <c r="AB114" s="122"/>
      <c r="AC114" s="122"/>
      <c r="AD114" s="122"/>
      <c r="AE114" s="122"/>
      <c r="AF114" s="326"/>
      <c r="AG114" s="326"/>
      <c r="AH114" s="122"/>
      <c r="AI114" s="122"/>
      <c r="AJ114" s="122"/>
      <c r="AK114" s="122"/>
      <c r="AL114" s="122"/>
      <c r="AM114" s="156"/>
      <c r="AN114" s="122"/>
      <c r="AO114" s="122"/>
      <c r="AP114" s="326"/>
      <c r="AQ114" s="122"/>
      <c r="AR114" s="600"/>
      <c r="AS114" s="131" t="s">
        <v>144</v>
      </c>
      <c r="AT114" s="135">
        <v>0</v>
      </c>
      <c r="AU114" s="135">
        <v>0</v>
      </c>
      <c r="AV114" s="135">
        <v>0</v>
      </c>
      <c r="AW114" s="135">
        <v>0</v>
      </c>
      <c r="AX114" s="135">
        <v>0</v>
      </c>
      <c r="AY114" s="135">
        <v>0</v>
      </c>
      <c r="AZ114" s="135">
        <v>0</v>
      </c>
      <c r="BA114" s="135">
        <v>0</v>
      </c>
      <c r="BB114" s="135">
        <v>0</v>
      </c>
      <c r="BC114" s="139">
        <v>0</v>
      </c>
      <c r="BD114" s="139">
        <v>0</v>
      </c>
      <c r="BE114" s="139">
        <v>10</v>
      </c>
      <c r="BF114" s="139">
        <v>11</v>
      </c>
      <c r="BG114" s="139">
        <v>10</v>
      </c>
      <c r="BH114" s="139">
        <v>8</v>
      </c>
      <c r="BI114" s="139">
        <v>7</v>
      </c>
      <c r="BM114" s="600"/>
      <c r="BN114" s="131" t="s">
        <v>144</v>
      </c>
      <c r="BO114" s="135">
        <v>0</v>
      </c>
      <c r="BP114" s="135">
        <v>0</v>
      </c>
      <c r="BQ114" s="135">
        <v>0</v>
      </c>
      <c r="BR114" s="135">
        <v>0</v>
      </c>
      <c r="BS114" s="135">
        <v>0</v>
      </c>
      <c r="BT114" s="135">
        <v>0</v>
      </c>
      <c r="BU114" s="135">
        <v>0</v>
      </c>
      <c r="BV114" s="135">
        <v>0</v>
      </c>
      <c r="BW114" s="135">
        <v>0</v>
      </c>
      <c r="BX114" s="139">
        <v>0</v>
      </c>
      <c r="BY114" s="139">
        <v>0</v>
      </c>
      <c r="BZ114" s="139">
        <v>28</v>
      </c>
      <c r="CA114" s="139">
        <v>30</v>
      </c>
      <c r="CB114" s="139">
        <v>32</v>
      </c>
      <c r="CC114" s="139">
        <v>22</v>
      </c>
      <c r="CD114" s="139">
        <v>16</v>
      </c>
    </row>
    <row r="115" spans="2:82">
      <c r="C115" s="131"/>
      <c r="D115" s="131"/>
      <c r="E115" s="131"/>
      <c r="T115" s="91"/>
      <c r="V115" s="133"/>
      <c r="X115" s="122"/>
      <c r="Y115" s="131"/>
      <c r="Z115" s="131"/>
      <c r="AA115" s="131"/>
      <c r="AB115" s="122"/>
      <c r="AC115" s="122"/>
      <c r="AD115" s="122"/>
      <c r="AE115" s="122"/>
      <c r="AF115" s="326"/>
      <c r="AG115" s="326"/>
      <c r="AH115" s="122"/>
      <c r="AI115" s="122"/>
      <c r="AJ115" s="122"/>
      <c r="AK115" s="122"/>
      <c r="AL115" s="122"/>
      <c r="AM115" s="156"/>
      <c r="AN115" s="122"/>
      <c r="AO115" s="122"/>
      <c r="AP115" s="326"/>
      <c r="AQ115" s="122"/>
      <c r="AR115" s="600"/>
      <c r="AS115" s="131" t="s">
        <v>37</v>
      </c>
      <c r="AT115" s="139">
        <v>0</v>
      </c>
      <c r="AU115" s="139">
        <v>7</v>
      </c>
      <c r="AV115" s="139">
        <v>2</v>
      </c>
      <c r="AW115" s="139">
        <v>2</v>
      </c>
      <c r="AX115" s="139">
        <v>4</v>
      </c>
      <c r="AY115" s="139">
        <v>1</v>
      </c>
      <c r="AZ115" s="139">
        <v>0</v>
      </c>
      <c r="BA115" s="139">
        <v>11</v>
      </c>
      <c r="BB115" s="139">
        <v>8</v>
      </c>
      <c r="BC115" s="139">
        <v>10</v>
      </c>
      <c r="BD115" s="139">
        <v>4</v>
      </c>
      <c r="BE115" s="139">
        <v>4</v>
      </c>
      <c r="BF115" s="139">
        <v>0</v>
      </c>
      <c r="BG115" s="139">
        <v>6</v>
      </c>
      <c r="BH115" s="139">
        <v>10</v>
      </c>
      <c r="BI115" s="139">
        <v>18</v>
      </c>
      <c r="BM115" s="600"/>
      <c r="BN115" s="142" t="s">
        <v>37</v>
      </c>
      <c r="BO115" s="139">
        <v>0</v>
      </c>
      <c r="BP115" s="139">
        <v>15</v>
      </c>
      <c r="BQ115" s="139">
        <v>8</v>
      </c>
      <c r="BR115" s="139">
        <v>8</v>
      </c>
      <c r="BS115" s="139">
        <v>14</v>
      </c>
      <c r="BT115" s="139">
        <v>7</v>
      </c>
      <c r="BU115" s="139">
        <v>0</v>
      </c>
      <c r="BV115" s="139">
        <v>24</v>
      </c>
      <c r="BW115" s="139">
        <v>27</v>
      </c>
      <c r="BX115" s="139">
        <v>23</v>
      </c>
      <c r="BY115" s="139">
        <v>10</v>
      </c>
      <c r="BZ115" s="139">
        <v>5</v>
      </c>
      <c r="CA115" s="139">
        <v>0</v>
      </c>
      <c r="CB115" s="139">
        <v>9</v>
      </c>
      <c r="CC115" s="139">
        <v>23</v>
      </c>
      <c r="CD115" s="139">
        <v>42</v>
      </c>
    </row>
    <row r="116" spans="2:82" ht="18" customHeight="1">
      <c r="C116" s="131"/>
      <c r="D116" s="131"/>
      <c r="E116" s="131"/>
      <c r="O116" s="153"/>
      <c r="P116" s="153"/>
      <c r="Q116" s="153"/>
      <c r="R116" s="153"/>
      <c r="T116" s="91"/>
      <c r="V116" s="133"/>
      <c r="X116" s="122"/>
      <c r="Y116" s="131"/>
      <c r="Z116" s="131"/>
      <c r="AA116" s="131"/>
      <c r="AB116" s="122"/>
      <c r="AC116" s="122"/>
      <c r="AD116" s="122"/>
      <c r="AE116" s="122"/>
      <c r="AF116" s="326"/>
      <c r="AG116" s="326"/>
      <c r="AH116" s="122"/>
      <c r="AI116" s="122"/>
      <c r="AJ116" s="122"/>
      <c r="AK116" s="122"/>
      <c r="AL116" s="122"/>
      <c r="AM116" s="156"/>
      <c r="AN116" s="122"/>
      <c r="AO116" s="122"/>
      <c r="AP116" s="326"/>
      <c r="AQ116" s="122"/>
      <c r="AR116" s="601"/>
      <c r="AS116" s="147" t="s">
        <v>38</v>
      </c>
      <c r="AT116" s="145">
        <v>2</v>
      </c>
      <c r="AU116" s="145">
        <v>4</v>
      </c>
      <c r="AV116" s="146">
        <v>2</v>
      </c>
      <c r="AW116" s="145">
        <v>5</v>
      </c>
      <c r="AX116" s="145">
        <v>4</v>
      </c>
      <c r="AY116" s="146">
        <v>11</v>
      </c>
      <c r="AZ116" s="146">
        <v>9</v>
      </c>
      <c r="BA116" s="146">
        <v>4</v>
      </c>
      <c r="BB116" s="146">
        <v>5</v>
      </c>
      <c r="BC116" s="146">
        <v>10</v>
      </c>
      <c r="BD116" s="146">
        <v>24</v>
      </c>
      <c r="BE116" s="146">
        <v>15</v>
      </c>
      <c r="BF116" s="146">
        <v>9</v>
      </c>
      <c r="BG116" s="146">
        <v>27</v>
      </c>
      <c r="BH116" s="146">
        <v>17</v>
      </c>
      <c r="BI116" s="146">
        <v>3</v>
      </c>
      <c r="BM116" s="601"/>
      <c r="BN116" s="144" t="s">
        <v>38</v>
      </c>
      <c r="BO116" s="145">
        <v>2</v>
      </c>
      <c r="BP116" s="145">
        <v>12</v>
      </c>
      <c r="BQ116" s="146">
        <v>6</v>
      </c>
      <c r="BR116" s="145">
        <v>10</v>
      </c>
      <c r="BS116" s="145">
        <v>7</v>
      </c>
      <c r="BT116" s="146">
        <v>20</v>
      </c>
      <c r="BU116" s="146">
        <v>18</v>
      </c>
      <c r="BV116" s="146">
        <v>11</v>
      </c>
      <c r="BW116" s="146">
        <v>21</v>
      </c>
      <c r="BX116" s="146">
        <v>31</v>
      </c>
      <c r="BY116" s="146">
        <v>59</v>
      </c>
      <c r="BZ116" s="146">
        <v>43</v>
      </c>
      <c r="CA116" s="146">
        <v>21</v>
      </c>
      <c r="CB116" s="146">
        <v>60</v>
      </c>
      <c r="CC116" s="146">
        <v>41</v>
      </c>
      <c r="CD116" s="146">
        <v>17</v>
      </c>
    </row>
    <row r="117" spans="2:82">
      <c r="C117" s="122"/>
      <c r="D117" s="122"/>
      <c r="E117" s="122"/>
      <c r="T117" s="91"/>
      <c r="U117" s="125"/>
      <c r="V117" s="133"/>
      <c r="X117" s="122"/>
      <c r="Y117" s="122"/>
      <c r="Z117" s="122"/>
      <c r="AA117" s="122"/>
      <c r="AB117" s="122"/>
      <c r="AC117" s="122"/>
      <c r="AD117" s="122"/>
      <c r="AE117" s="122"/>
      <c r="AF117" s="326"/>
      <c r="AG117" s="326"/>
      <c r="AH117" s="122"/>
      <c r="AI117" s="122"/>
      <c r="AJ117" s="122"/>
      <c r="AK117" s="122"/>
      <c r="AL117" s="122"/>
      <c r="AM117" s="156"/>
      <c r="AN117" s="122"/>
      <c r="AO117" s="122"/>
      <c r="AP117" s="326"/>
      <c r="AQ117" s="122"/>
      <c r="AR117" s="218"/>
      <c r="AT117" s="122"/>
      <c r="AU117" s="122"/>
      <c r="AV117" s="122"/>
      <c r="BB117" s="319"/>
      <c r="BD117" s="307"/>
      <c r="BN117" s="122"/>
      <c r="BO117" s="122"/>
      <c r="BP117" s="122"/>
      <c r="BQ117" s="122"/>
      <c r="BR117" s="122"/>
      <c r="BS117" s="122"/>
      <c r="BT117" s="122"/>
      <c r="BU117" s="122"/>
      <c r="BV117" s="326"/>
      <c r="BW117" s="326"/>
      <c r="BX117" s="326"/>
      <c r="BY117" s="326"/>
      <c r="BZ117" s="326"/>
      <c r="CA117" s="326"/>
      <c r="CB117" s="326"/>
      <c r="CC117" s="306"/>
      <c r="CD117" s="306"/>
    </row>
    <row r="118" spans="2:82">
      <c r="B118" s="123" t="s">
        <v>25</v>
      </c>
      <c r="C118" s="124" t="s">
        <v>122</v>
      </c>
      <c r="D118" s="124" t="s">
        <v>121</v>
      </c>
      <c r="E118" s="124" t="s">
        <v>120</v>
      </c>
      <c r="F118" s="123" t="s">
        <v>49</v>
      </c>
      <c r="G118" s="123" t="s">
        <v>48</v>
      </c>
      <c r="H118" s="123" t="s">
        <v>47</v>
      </c>
      <c r="I118" s="123" t="s">
        <v>46</v>
      </c>
      <c r="J118" s="123" t="s">
        <v>45</v>
      </c>
      <c r="K118" s="123" t="s">
        <v>44</v>
      </c>
      <c r="L118" s="123" t="s">
        <v>43</v>
      </c>
      <c r="M118" s="123" t="s">
        <v>95</v>
      </c>
      <c r="N118" s="123" t="s">
        <v>69</v>
      </c>
      <c r="O118" s="123" t="s">
        <v>77</v>
      </c>
      <c r="P118" s="123" t="s">
        <v>143</v>
      </c>
      <c r="Q118" s="123" t="str">
        <f>Q95</f>
        <v>2018-19</v>
      </c>
      <c r="R118" s="125" t="s">
        <v>183</v>
      </c>
      <c r="S118" s="125"/>
      <c r="T118" s="85" t="s">
        <v>111</v>
      </c>
      <c r="U118" s="133"/>
      <c r="V118" s="133"/>
      <c r="X118" s="127" t="s">
        <v>25</v>
      </c>
      <c r="Y118" s="127" t="s">
        <v>122</v>
      </c>
      <c r="Z118" s="127" t="s">
        <v>121</v>
      </c>
      <c r="AA118" s="127" t="s">
        <v>120</v>
      </c>
      <c r="AB118" s="127" t="s">
        <v>49</v>
      </c>
      <c r="AC118" s="127" t="s">
        <v>48</v>
      </c>
      <c r="AD118" s="127" t="s">
        <v>47</v>
      </c>
      <c r="AE118" s="127" t="s">
        <v>46</v>
      </c>
      <c r="AF118" s="127" t="s">
        <v>45</v>
      </c>
      <c r="AG118" s="127" t="s">
        <v>44</v>
      </c>
      <c r="AH118" s="410" t="s">
        <v>43</v>
      </c>
      <c r="AI118" s="127" t="s">
        <v>95</v>
      </c>
      <c r="AJ118" s="127" t="s">
        <v>69</v>
      </c>
      <c r="AK118" s="127" t="s">
        <v>77</v>
      </c>
      <c r="AL118" s="127" t="str">
        <f>AL95</f>
        <v>2017-18</v>
      </c>
      <c r="AM118" s="127" t="str">
        <f>AM95</f>
        <v>2018-19</v>
      </c>
      <c r="AN118" s="127" t="str">
        <f>AN95</f>
        <v>2019-20</v>
      </c>
      <c r="AO118" s="124"/>
      <c r="AP118" s="326"/>
      <c r="AQ118" s="122"/>
      <c r="AR118" s="218"/>
      <c r="AS118" s="124" t="s">
        <v>25</v>
      </c>
      <c r="AT118" s="124" t="s">
        <v>122</v>
      </c>
      <c r="AU118" s="124" t="s">
        <v>121</v>
      </c>
      <c r="AV118" s="124" t="s">
        <v>120</v>
      </c>
      <c r="AW118" s="124" t="s">
        <v>49</v>
      </c>
      <c r="AX118" s="124" t="s">
        <v>48</v>
      </c>
      <c r="AY118" s="124" t="s">
        <v>47</v>
      </c>
      <c r="AZ118" s="124" t="s">
        <v>46</v>
      </c>
      <c r="BA118" s="124" t="s">
        <v>45</v>
      </c>
      <c r="BB118" s="124" t="s">
        <v>44</v>
      </c>
      <c r="BC118" s="124" t="s">
        <v>43</v>
      </c>
      <c r="BD118" s="124" t="s">
        <v>95</v>
      </c>
      <c r="BE118" s="127" t="s">
        <v>69</v>
      </c>
      <c r="BF118" s="127" t="s">
        <v>77</v>
      </c>
      <c r="BG118" s="127" t="str">
        <f>BG95</f>
        <v>2017-18</v>
      </c>
      <c r="BH118" s="127" t="str">
        <f>BH95</f>
        <v>2018-19</v>
      </c>
      <c r="BI118" s="127" t="str">
        <f>BI95</f>
        <v>2019-20</v>
      </c>
      <c r="BN118" s="124" t="s">
        <v>25</v>
      </c>
      <c r="BO118" s="124" t="s">
        <v>122</v>
      </c>
      <c r="BP118" s="124" t="s">
        <v>121</v>
      </c>
      <c r="BQ118" s="124" t="s">
        <v>120</v>
      </c>
      <c r="BR118" s="124" t="s">
        <v>49</v>
      </c>
      <c r="BS118" s="124" t="s">
        <v>48</v>
      </c>
      <c r="BT118" s="124" t="s">
        <v>47</v>
      </c>
      <c r="BU118" s="124" t="s">
        <v>46</v>
      </c>
      <c r="BV118" s="124" t="s">
        <v>45</v>
      </c>
      <c r="BW118" s="124" t="s">
        <v>44</v>
      </c>
      <c r="BX118" s="124" t="s">
        <v>43</v>
      </c>
      <c r="BY118" s="124" t="s">
        <v>95</v>
      </c>
      <c r="BZ118" s="124" t="s">
        <v>69</v>
      </c>
      <c r="CA118" s="124" t="s">
        <v>77</v>
      </c>
      <c r="CB118" s="124" t="str">
        <f>CB95</f>
        <v>2017-18</v>
      </c>
      <c r="CC118" s="124" t="str">
        <f t="shared" ref="CC118:CD118" si="102">CC95</f>
        <v>2018-19</v>
      </c>
      <c r="CD118" s="124" t="str">
        <f t="shared" si="102"/>
        <v>2019-20</v>
      </c>
    </row>
    <row r="119" spans="2:82">
      <c r="B119" s="131" t="s">
        <v>33</v>
      </c>
      <c r="C119" s="132">
        <f t="shared" ref="C119:N121" si="103">Y119+AT119*$V$6+AT126*$V$8+AT133*$V$10</f>
        <v>2552.6</v>
      </c>
      <c r="D119" s="132">
        <f t="shared" si="103"/>
        <v>2815.2</v>
      </c>
      <c r="E119" s="132">
        <f t="shared" si="103"/>
        <v>3023.2000000000003</v>
      </c>
      <c r="F119" s="132">
        <f t="shared" si="103"/>
        <v>3378.2000000000003</v>
      </c>
      <c r="G119" s="132">
        <f t="shared" si="103"/>
        <v>3641.6</v>
      </c>
      <c r="H119" s="132">
        <f t="shared" si="103"/>
        <v>4114.6000000000004</v>
      </c>
      <c r="I119" s="132">
        <f t="shared" si="103"/>
        <v>2708.4</v>
      </c>
      <c r="J119" s="132">
        <f t="shared" si="103"/>
        <v>2567.8000000000002</v>
      </c>
      <c r="K119" s="132">
        <f t="shared" si="103"/>
        <v>2450.1999999999998</v>
      </c>
      <c r="L119" s="132">
        <f t="shared" si="103"/>
        <v>2631</v>
      </c>
      <c r="M119" s="132">
        <f t="shared" si="103"/>
        <v>2580.2000000000003</v>
      </c>
      <c r="N119" s="132">
        <f t="shared" si="103"/>
        <v>3528.4</v>
      </c>
      <c r="O119" s="132">
        <f t="shared" ref="O119:R119" si="104">AK119+BF119*$V$6+BF126*$V$8+BF133*$V$10</f>
        <v>3351</v>
      </c>
      <c r="P119" s="132">
        <f t="shared" si="104"/>
        <v>3583.6</v>
      </c>
      <c r="Q119" s="132">
        <f t="shared" si="104"/>
        <v>4177</v>
      </c>
      <c r="R119" s="132">
        <f t="shared" si="104"/>
        <v>3792.3999999999996</v>
      </c>
      <c r="S119" s="133"/>
      <c r="T119" s="344">
        <v>556.16580461425303</v>
      </c>
      <c r="U119" s="133"/>
      <c r="V119" s="133"/>
      <c r="X119" s="131" t="s">
        <v>33</v>
      </c>
      <c r="Y119" s="135">
        <v>1381</v>
      </c>
      <c r="Z119" s="135">
        <v>1519</v>
      </c>
      <c r="AA119" s="135">
        <v>1625</v>
      </c>
      <c r="AB119" s="135">
        <v>1830</v>
      </c>
      <c r="AC119" s="135">
        <v>1956</v>
      </c>
      <c r="AD119" s="135">
        <v>2202</v>
      </c>
      <c r="AE119" s="135">
        <v>1457</v>
      </c>
      <c r="AF119" s="135">
        <v>1410</v>
      </c>
      <c r="AG119" s="135">
        <v>1363</v>
      </c>
      <c r="AH119" s="411">
        <v>1495</v>
      </c>
      <c r="AI119" s="135">
        <v>1485</v>
      </c>
      <c r="AJ119" s="135">
        <v>1992</v>
      </c>
      <c r="AK119" s="135">
        <v>1902</v>
      </c>
      <c r="AL119" s="135">
        <v>2053</v>
      </c>
      <c r="AM119" s="135">
        <v>2396</v>
      </c>
      <c r="AN119" s="135">
        <v>2259</v>
      </c>
      <c r="AO119" s="136"/>
      <c r="AP119" s="326"/>
      <c r="AQ119" s="122"/>
      <c r="AR119" s="602" t="s">
        <v>98</v>
      </c>
      <c r="AS119" s="376" t="s">
        <v>33</v>
      </c>
      <c r="AT119" s="138">
        <v>470</v>
      </c>
      <c r="AU119" s="138">
        <v>554</v>
      </c>
      <c r="AV119" s="138">
        <v>523</v>
      </c>
      <c r="AW119" s="138">
        <v>641</v>
      </c>
      <c r="AX119" s="138">
        <v>654</v>
      </c>
      <c r="AY119" s="138">
        <v>721</v>
      </c>
      <c r="AZ119" s="138">
        <v>468</v>
      </c>
      <c r="BA119" s="138">
        <v>453</v>
      </c>
      <c r="BB119" s="138">
        <v>512</v>
      </c>
      <c r="BC119" s="138">
        <v>565</v>
      </c>
      <c r="BD119" s="138">
        <v>586</v>
      </c>
      <c r="BE119" s="138">
        <v>815</v>
      </c>
      <c r="BF119" s="138">
        <v>766</v>
      </c>
      <c r="BG119" s="138">
        <v>818</v>
      </c>
      <c r="BH119" s="138">
        <v>867</v>
      </c>
      <c r="BI119" s="138">
        <v>754</v>
      </c>
      <c r="BM119" s="603" t="s">
        <v>51</v>
      </c>
      <c r="BN119" s="137" t="s">
        <v>33</v>
      </c>
      <c r="BO119" s="138">
        <v>246</v>
      </c>
      <c r="BP119" s="138">
        <v>301</v>
      </c>
      <c r="BQ119" s="138">
        <v>290</v>
      </c>
      <c r="BR119" s="138">
        <v>308</v>
      </c>
      <c r="BS119" s="138">
        <v>385</v>
      </c>
      <c r="BT119" s="138">
        <v>442</v>
      </c>
      <c r="BU119" s="138">
        <v>377</v>
      </c>
      <c r="BV119" s="138">
        <v>284</v>
      </c>
      <c r="BW119" s="138">
        <v>262</v>
      </c>
      <c r="BX119" s="138">
        <v>210</v>
      </c>
      <c r="BY119" s="138">
        <v>197</v>
      </c>
      <c r="BZ119" s="138">
        <v>171</v>
      </c>
      <c r="CA119" s="138">
        <v>167</v>
      </c>
      <c r="CB119" s="138">
        <v>174</v>
      </c>
      <c r="CC119" s="138">
        <v>398</v>
      </c>
      <c r="CD119" s="138">
        <v>333</v>
      </c>
    </row>
    <row r="120" spans="2:82">
      <c r="B120" s="131" t="s">
        <v>9</v>
      </c>
      <c r="C120" s="133">
        <f t="shared" si="103"/>
        <v>1675.4</v>
      </c>
      <c r="D120" s="133">
        <f t="shared" si="103"/>
        <v>1946</v>
      </c>
      <c r="E120" s="133">
        <f t="shared" si="103"/>
        <v>2121</v>
      </c>
      <c r="F120" s="133">
        <f t="shared" si="103"/>
        <v>2359.7999999999997</v>
      </c>
      <c r="G120" s="133">
        <f t="shared" si="103"/>
        <v>2499.4</v>
      </c>
      <c r="H120" s="133">
        <f t="shared" si="103"/>
        <v>3025.4</v>
      </c>
      <c r="I120" s="133">
        <f t="shared" si="103"/>
        <v>2155.1999999999998</v>
      </c>
      <c r="J120" s="133">
        <f t="shared" si="103"/>
        <v>2135.4</v>
      </c>
      <c r="K120" s="133">
        <f t="shared" si="103"/>
        <v>1927.6</v>
      </c>
      <c r="L120" s="133">
        <f t="shared" si="103"/>
        <v>2034.1999999999998</v>
      </c>
      <c r="M120" s="133">
        <f t="shared" si="103"/>
        <v>2115</v>
      </c>
      <c r="N120" s="133">
        <f t="shared" si="103"/>
        <v>2691.7999999999997</v>
      </c>
      <c r="O120" s="133">
        <f t="shared" ref="O120:R120" si="105">AK120+BF120*$V$6+BF127*$V$8+BF134*$V$10</f>
        <v>2797.4</v>
      </c>
      <c r="P120" s="133">
        <f t="shared" si="105"/>
        <v>2674.2</v>
      </c>
      <c r="Q120" s="133">
        <f t="shared" si="105"/>
        <v>2967.2</v>
      </c>
      <c r="R120" s="133">
        <f t="shared" si="105"/>
        <v>3167.7999999999997</v>
      </c>
      <c r="S120" s="133"/>
      <c r="T120" s="344">
        <v>373.94756851730034</v>
      </c>
      <c r="U120" s="133"/>
      <c r="V120" s="133"/>
      <c r="X120" s="131" t="s">
        <v>9</v>
      </c>
      <c r="Y120" s="135">
        <v>882</v>
      </c>
      <c r="Z120" s="135">
        <v>1045</v>
      </c>
      <c r="AA120" s="135">
        <v>1133</v>
      </c>
      <c r="AB120" s="135">
        <v>1257</v>
      </c>
      <c r="AC120" s="135">
        <v>1330</v>
      </c>
      <c r="AD120" s="135">
        <v>1599</v>
      </c>
      <c r="AE120" s="135">
        <v>1139</v>
      </c>
      <c r="AF120" s="135">
        <v>1133</v>
      </c>
      <c r="AG120" s="135">
        <v>1044</v>
      </c>
      <c r="AH120" s="411">
        <v>1104</v>
      </c>
      <c r="AI120" s="135">
        <v>1184</v>
      </c>
      <c r="AJ120" s="135">
        <v>1511</v>
      </c>
      <c r="AK120" s="135">
        <v>1563</v>
      </c>
      <c r="AL120" s="135">
        <v>1502</v>
      </c>
      <c r="AM120" s="135">
        <v>1648</v>
      </c>
      <c r="AN120" s="135">
        <v>1778</v>
      </c>
      <c r="AO120" s="136"/>
      <c r="AP120" s="326"/>
      <c r="AQ120" s="122"/>
      <c r="AR120" s="600"/>
      <c r="AS120" s="131" t="s">
        <v>9</v>
      </c>
      <c r="AT120" s="139">
        <v>285</v>
      </c>
      <c r="AU120" s="139">
        <v>359</v>
      </c>
      <c r="AV120" s="139">
        <v>391</v>
      </c>
      <c r="AW120" s="139">
        <v>409</v>
      </c>
      <c r="AX120" s="139">
        <v>435</v>
      </c>
      <c r="AY120" s="139">
        <v>495</v>
      </c>
      <c r="AZ120" s="139">
        <v>367</v>
      </c>
      <c r="BA120" s="139">
        <v>348</v>
      </c>
      <c r="BB120" s="139">
        <v>351</v>
      </c>
      <c r="BC120" s="139">
        <v>372</v>
      </c>
      <c r="BD120" s="139">
        <v>469</v>
      </c>
      <c r="BE120" s="139">
        <v>627</v>
      </c>
      <c r="BF120" s="139">
        <v>622</v>
      </c>
      <c r="BG120" s="139">
        <v>584</v>
      </c>
      <c r="BH120" s="139">
        <v>587</v>
      </c>
      <c r="BI120" s="139">
        <v>574</v>
      </c>
      <c r="BM120" s="604"/>
      <c r="BN120" s="142" t="s">
        <v>9</v>
      </c>
      <c r="BO120" s="139">
        <v>212</v>
      </c>
      <c r="BP120" s="139">
        <v>247</v>
      </c>
      <c r="BQ120" s="139">
        <v>268</v>
      </c>
      <c r="BR120" s="139">
        <v>279</v>
      </c>
      <c r="BS120" s="139">
        <v>321</v>
      </c>
      <c r="BT120" s="139">
        <v>370</v>
      </c>
      <c r="BU120" s="139">
        <v>323</v>
      </c>
      <c r="BV120" s="139">
        <v>338</v>
      </c>
      <c r="BW120" s="139">
        <v>242</v>
      </c>
      <c r="BX120" s="139">
        <v>232</v>
      </c>
      <c r="BY120" s="139">
        <v>194</v>
      </c>
      <c r="BZ120" s="139">
        <v>151</v>
      </c>
      <c r="CA120" s="139">
        <v>159</v>
      </c>
      <c r="CB120" s="139">
        <v>162</v>
      </c>
      <c r="CC120" s="139">
        <v>336</v>
      </c>
      <c r="CD120" s="139">
        <v>416</v>
      </c>
    </row>
    <row r="121" spans="2:82">
      <c r="B121" s="131" t="s">
        <v>34</v>
      </c>
      <c r="C121" s="133">
        <f t="shared" si="103"/>
        <v>1882.8000000000002</v>
      </c>
      <c r="D121" s="133">
        <f t="shared" si="103"/>
        <v>1428.6000000000001</v>
      </c>
      <c r="E121" s="133">
        <f t="shared" si="103"/>
        <v>1474.2</v>
      </c>
      <c r="F121" s="133">
        <f t="shared" si="103"/>
        <v>1691.3999999999999</v>
      </c>
      <c r="G121" s="133">
        <f t="shared" si="103"/>
        <v>1820</v>
      </c>
      <c r="H121" s="133">
        <f t="shared" si="103"/>
        <v>2170.8000000000002</v>
      </c>
      <c r="I121" s="133">
        <f t="shared" si="103"/>
        <v>1871.1999999999998</v>
      </c>
      <c r="J121" s="133">
        <f t="shared" si="103"/>
        <v>1828.8</v>
      </c>
      <c r="K121" s="133">
        <f t="shared" si="103"/>
        <v>1677.3999999999999</v>
      </c>
      <c r="L121" s="133">
        <f t="shared" si="103"/>
        <v>1574.6</v>
      </c>
      <c r="M121" s="133">
        <f t="shared" si="103"/>
        <v>1706.8</v>
      </c>
      <c r="N121" s="133">
        <f t="shared" si="103"/>
        <v>1767</v>
      </c>
      <c r="O121" s="133">
        <f t="shared" ref="O121:R121" si="106">AK121+BF121*$V$6+BF128*$V$8+BF135*$V$10</f>
        <v>2388.4</v>
      </c>
      <c r="P121" s="133">
        <f t="shared" si="106"/>
        <v>2413.1999999999998</v>
      </c>
      <c r="Q121" s="133">
        <f t="shared" si="106"/>
        <v>2436.6</v>
      </c>
      <c r="R121" s="133">
        <f t="shared" si="106"/>
        <v>2761</v>
      </c>
      <c r="S121" s="133"/>
      <c r="T121" s="344">
        <v>222.30625622225588</v>
      </c>
      <c r="U121" s="133"/>
      <c r="V121" s="133"/>
      <c r="X121" s="131" t="s">
        <v>34</v>
      </c>
      <c r="Y121" s="135">
        <v>1020</v>
      </c>
      <c r="Z121" s="135">
        <v>769</v>
      </c>
      <c r="AA121" s="135">
        <v>797</v>
      </c>
      <c r="AB121" s="135">
        <v>909</v>
      </c>
      <c r="AC121" s="135">
        <v>970</v>
      </c>
      <c r="AD121" s="135">
        <v>1140</v>
      </c>
      <c r="AE121" s="135">
        <v>993</v>
      </c>
      <c r="AF121" s="135">
        <v>962</v>
      </c>
      <c r="AG121" s="135">
        <v>901</v>
      </c>
      <c r="AH121" s="411">
        <v>854</v>
      </c>
      <c r="AI121" s="135">
        <v>941</v>
      </c>
      <c r="AJ121" s="135">
        <v>985</v>
      </c>
      <c r="AK121" s="135">
        <v>1331</v>
      </c>
      <c r="AL121" s="135">
        <v>1348</v>
      </c>
      <c r="AM121" s="135">
        <v>1345</v>
      </c>
      <c r="AN121" s="135">
        <v>1515</v>
      </c>
      <c r="AO121" s="136"/>
      <c r="AP121" s="326"/>
      <c r="AQ121" s="122"/>
      <c r="AR121" s="600"/>
      <c r="AS121" s="131" t="s">
        <v>34</v>
      </c>
      <c r="AT121" s="139">
        <v>383</v>
      </c>
      <c r="AU121" s="139">
        <v>258</v>
      </c>
      <c r="AV121" s="139">
        <v>279</v>
      </c>
      <c r="AW121" s="139">
        <v>281</v>
      </c>
      <c r="AX121" s="139">
        <v>285</v>
      </c>
      <c r="AY121" s="139">
        <v>350</v>
      </c>
      <c r="AZ121" s="139">
        <v>312</v>
      </c>
      <c r="BA121" s="139">
        <v>276</v>
      </c>
      <c r="BB121" s="139">
        <v>286</v>
      </c>
      <c r="BC121" s="139">
        <v>295</v>
      </c>
      <c r="BD121" s="139">
        <v>331</v>
      </c>
      <c r="BE121" s="139">
        <v>388</v>
      </c>
      <c r="BF121" s="139">
        <v>536</v>
      </c>
      <c r="BG121" s="139">
        <v>522</v>
      </c>
      <c r="BH121" s="139">
        <v>498</v>
      </c>
      <c r="BI121" s="139">
        <v>491</v>
      </c>
      <c r="BM121" s="604"/>
      <c r="BN121" s="142" t="s">
        <v>34</v>
      </c>
      <c r="BO121" s="139">
        <v>206</v>
      </c>
      <c r="BP121" s="139">
        <v>208</v>
      </c>
      <c r="BQ121" s="139">
        <v>231</v>
      </c>
      <c r="BR121" s="139">
        <v>249</v>
      </c>
      <c r="BS121" s="139">
        <v>270</v>
      </c>
      <c r="BT121" s="139">
        <v>340</v>
      </c>
      <c r="BU121" s="139">
        <v>285</v>
      </c>
      <c r="BV121" s="139">
        <v>331</v>
      </c>
      <c r="BW121" s="139">
        <v>267</v>
      </c>
      <c r="BX121" s="139">
        <v>224</v>
      </c>
      <c r="BY121" s="139">
        <v>205</v>
      </c>
      <c r="BZ121" s="139">
        <v>179</v>
      </c>
      <c r="CA121" s="139">
        <v>168</v>
      </c>
      <c r="CB121" s="139">
        <v>150</v>
      </c>
      <c r="CC121" s="139">
        <v>286</v>
      </c>
      <c r="CD121" s="139">
        <v>421</v>
      </c>
    </row>
    <row r="122" spans="2:82">
      <c r="B122" s="131" t="s">
        <v>35</v>
      </c>
      <c r="C122" s="133">
        <f t="shared" ref="C122:N122" si="107">Y122</f>
        <v>244</v>
      </c>
      <c r="D122" s="133">
        <f t="shared" si="107"/>
        <v>266</v>
      </c>
      <c r="E122" s="133">
        <f t="shared" si="107"/>
        <v>436</v>
      </c>
      <c r="F122" s="133">
        <f t="shared" si="107"/>
        <v>563</v>
      </c>
      <c r="G122" s="133">
        <f t="shared" si="107"/>
        <v>585</v>
      </c>
      <c r="H122" s="133">
        <f t="shared" si="107"/>
        <v>686</v>
      </c>
      <c r="I122" s="133">
        <f t="shared" si="107"/>
        <v>787</v>
      </c>
      <c r="J122" s="133">
        <f t="shared" si="107"/>
        <v>854</v>
      </c>
      <c r="K122" s="133">
        <f t="shared" si="107"/>
        <v>859</v>
      </c>
      <c r="L122" s="133">
        <f t="shared" si="107"/>
        <v>1061</v>
      </c>
      <c r="M122" s="133">
        <f t="shared" si="107"/>
        <v>970</v>
      </c>
      <c r="N122" s="133">
        <f t="shared" si="107"/>
        <v>850</v>
      </c>
      <c r="O122" s="133">
        <f t="shared" ref="O122" si="108">AK122</f>
        <v>1112</v>
      </c>
      <c r="P122" s="133">
        <f t="shared" ref="P122" si="109">AL122</f>
        <v>1781</v>
      </c>
      <c r="Q122" s="133">
        <f t="shared" ref="Q122" si="110">AM122</f>
        <v>1942</v>
      </c>
      <c r="R122" s="133">
        <f t="shared" ref="R122" si="111">AN122</f>
        <v>2003</v>
      </c>
      <c r="S122" s="133"/>
      <c r="T122" s="344">
        <v>267.00746972489156</v>
      </c>
      <c r="U122" s="133"/>
      <c r="V122" s="133"/>
      <c r="X122" s="131" t="s">
        <v>35</v>
      </c>
      <c r="Y122" s="135">
        <v>244</v>
      </c>
      <c r="Z122" s="135">
        <v>266</v>
      </c>
      <c r="AA122" s="135">
        <v>436</v>
      </c>
      <c r="AB122" s="135">
        <v>563</v>
      </c>
      <c r="AC122" s="135">
        <v>585</v>
      </c>
      <c r="AD122" s="135">
        <v>686</v>
      </c>
      <c r="AE122" s="135">
        <v>787</v>
      </c>
      <c r="AF122" s="135">
        <v>854</v>
      </c>
      <c r="AG122" s="135">
        <v>859</v>
      </c>
      <c r="AH122" s="411">
        <v>1061</v>
      </c>
      <c r="AI122" s="135">
        <v>970</v>
      </c>
      <c r="AJ122" s="135">
        <v>850</v>
      </c>
      <c r="AK122" s="135">
        <v>1112</v>
      </c>
      <c r="AL122" s="135">
        <v>1781</v>
      </c>
      <c r="AM122" s="135">
        <v>1942</v>
      </c>
      <c r="AN122" s="135">
        <v>2003</v>
      </c>
      <c r="AO122" s="136"/>
      <c r="AP122" s="326"/>
      <c r="AQ122" s="122"/>
      <c r="AR122" s="600"/>
      <c r="AS122" s="131" t="s">
        <v>36</v>
      </c>
      <c r="AT122" s="139">
        <v>153</v>
      </c>
      <c r="AU122" s="139">
        <v>142</v>
      </c>
      <c r="AV122" s="139">
        <v>131</v>
      </c>
      <c r="AW122" s="139">
        <v>129</v>
      </c>
      <c r="AX122" s="139">
        <v>139</v>
      </c>
      <c r="AY122" s="139">
        <v>154</v>
      </c>
      <c r="AZ122" s="139">
        <v>167</v>
      </c>
      <c r="BA122" s="139">
        <v>197</v>
      </c>
      <c r="BB122" s="139">
        <v>155</v>
      </c>
      <c r="BC122" s="139">
        <v>175</v>
      </c>
      <c r="BD122" s="139">
        <v>175</v>
      </c>
      <c r="BE122" s="139">
        <v>225</v>
      </c>
      <c r="BF122" s="139">
        <v>278</v>
      </c>
      <c r="BG122" s="139">
        <v>342</v>
      </c>
      <c r="BH122" s="139">
        <v>381</v>
      </c>
      <c r="BI122" s="139">
        <v>371</v>
      </c>
      <c r="BM122" s="604"/>
      <c r="BN122" s="142" t="s">
        <v>36</v>
      </c>
      <c r="BO122" s="139">
        <v>184</v>
      </c>
      <c r="BP122" s="139">
        <v>173</v>
      </c>
      <c r="BQ122" s="139">
        <v>185</v>
      </c>
      <c r="BR122" s="139">
        <v>190</v>
      </c>
      <c r="BS122" s="139">
        <v>217</v>
      </c>
      <c r="BT122" s="139">
        <v>251</v>
      </c>
      <c r="BU122" s="139">
        <v>240</v>
      </c>
      <c r="BV122" s="139">
        <v>284</v>
      </c>
      <c r="BW122" s="139">
        <v>275</v>
      </c>
      <c r="BX122" s="139">
        <v>247</v>
      </c>
      <c r="BY122" s="139">
        <v>224</v>
      </c>
      <c r="BZ122" s="139">
        <v>200</v>
      </c>
      <c r="CA122" s="139">
        <v>170</v>
      </c>
      <c r="CB122" s="139">
        <v>188</v>
      </c>
      <c r="CC122" s="139">
        <v>197</v>
      </c>
      <c r="CD122" s="139">
        <v>282</v>
      </c>
    </row>
    <row r="123" spans="2:82">
      <c r="B123" s="131" t="s">
        <v>36</v>
      </c>
      <c r="C123" s="133">
        <f t="shared" ref="C123:N123" si="112">Y123+$V$13*Y124+$V$6*(AT122+$V$13*AT123)+$V$8*(AT129+$V$13*AT130)+$V$10*(AT136+$V$13*AT137)</f>
        <v>789.8</v>
      </c>
      <c r="D123" s="133">
        <f t="shared" si="112"/>
        <v>741.4</v>
      </c>
      <c r="E123" s="133">
        <f t="shared" si="112"/>
        <v>757.8</v>
      </c>
      <c r="F123" s="133">
        <f t="shared" si="112"/>
        <v>748.6</v>
      </c>
      <c r="G123" s="133">
        <f t="shared" si="112"/>
        <v>874.6</v>
      </c>
      <c r="H123" s="133">
        <f t="shared" si="112"/>
        <v>1022.4000000000001</v>
      </c>
      <c r="I123" s="133">
        <f t="shared" si="112"/>
        <v>1006</v>
      </c>
      <c r="J123" s="133">
        <f t="shared" si="112"/>
        <v>1194.5999999999999</v>
      </c>
      <c r="K123" s="133">
        <f t="shared" si="112"/>
        <v>1095.2</v>
      </c>
      <c r="L123" s="133">
        <f t="shared" si="112"/>
        <v>1138.5999999999999</v>
      </c>
      <c r="M123" s="133">
        <f t="shared" si="112"/>
        <v>1104.2</v>
      </c>
      <c r="N123" s="133">
        <f t="shared" si="112"/>
        <v>1241.8000000000002</v>
      </c>
      <c r="O123" s="133">
        <f t="shared" ref="O123:R123" si="113">AK123+$V$13*AK124+$V$6*(BF122+$V$13*BF123)+$V$8*(BF129+$V$13*BF130)+$V$10*(BF136+$V$13*BF137)</f>
        <v>1414.3999999999999</v>
      </c>
      <c r="P123" s="133">
        <f t="shared" si="113"/>
        <v>1685.3999999999999</v>
      </c>
      <c r="Q123" s="133">
        <f t="shared" si="113"/>
        <v>1841.9</v>
      </c>
      <c r="R123" s="133">
        <f t="shared" si="113"/>
        <v>1924.8999999999999</v>
      </c>
      <c r="S123" s="133"/>
      <c r="T123" s="344">
        <v>174.11916864288347</v>
      </c>
      <c r="U123" s="133"/>
      <c r="V123" s="133"/>
      <c r="X123" s="131" t="s">
        <v>36</v>
      </c>
      <c r="Y123" s="135">
        <v>426</v>
      </c>
      <c r="Z123" s="135">
        <v>395</v>
      </c>
      <c r="AA123" s="135">
        <v>409</v>
      </c>
      <c r="AB123" s="135">
        <v>404</v>
      </c>
      <c r="AC123" s="135">
        <v>460</v>
      </c>
      <c r="AD123" s="135">
        <v>537</v>
      </c>
      <c r="AE123" s="135">
        <v>526</v>
      </c>
      <c r="AF123" s="135">
        <v>627</v>
      </c>
      <c r="AG123" s="135">
        <v>568</v>
      </c>
      <c r="AH123" s="411">
        <v>602</v>
      </c>
      <c r="AI123" s="135">
        <v>597</v>
      </c>
      <c r="AJ123" s="135">
        <v>640</v>
      </c>
      <c r="AK123" s="135">
        <v>739</v>
      </c>
      <c r="AL123" s="135">
        <v>887</v>
      </c>
      <c r="AM123" s="135">
        <v>980</v>
      </c>
      <c r="AN123" s="135">
        <v>1025</v>
      </c>
      <c r="AO123" s="136"/>
      <c r="AP123" s="326"/>
      <c r="AQ123" s="122"/>
      <c r="AR123" s="600"/>
      <c r="AS123" s="131" t="s">
        <v>144</v>
      </c>
      <c r="AT123" s="135">
        <v>0</v>
      </c>
      <c r="AU123" s="135">
        <v>0</v>
      </c>
      <c r="AV123" s="135">
        <v>0</v>
      </c>
      <c r="AW123" s="135">
        <v>0</v>
      </c>
      <c r="AX123" s="135">
        <v>0</v>
      </c>
      <c r="AY123" s="135">
        <v>0</v>
      </c>
      <c r="AZ123" s="135">
        <v>0</v>
      </c>
      <c r="BA123" s="135">
        <v>0</v>
      </c>
      <c r="BB123" s="135">
        <v>0</v>
      </c>
      <c r="BC123" s="139">
        <v>0</v>
      </c>
      <c r="BD123" s="139">
        <v>0</v>
      </c>
      <c r="BE123" s="139">
        <v>21</v>
      </c>
      <c r="BF123" s="139">
        <v>33</v>
      </c>
      <c r="BG123" s="139">
        <v>30</v>
      </c>
      <c r="BH123" s="139">
        <v>36</v>
      </c>
      <c r="BI123" s="139">
        <v>37</v>
      </c>
      <c r="BM123" s="604"/>
      <c r="BN123" s="131" t="s">
        <v>144</v>
      </c>
      <c r="BO123" s="135">
        <v>0</v>
      </c>
      <c r="BP123" s="135">
        <v>0</v>
      </c>
      <c r="BQ123" s="135">
        <v>0</v>
      </c>
      <c r="BR123" s="135">
        <v>0</v>
      </c>
      <c r="BS123" s="135">
        <v>0</v>
      </c>
      <c r="BT123" s="135">
        <v>0</v>
      </c>
      <c r="BU123" s="135">
        <v>0</v>
      </c>
      <c r="BV123" s="135">
        <v>0</v>
      </c>
      <c r="BW123" s="135">
        <v>0</v>
      </c>
      <c r="BX123" s="139">
        <v>0</v>
      </c>
      <c r="BY123" s="139">
        <v>0</v>
      </c>
      <c r="BZ123" s="139">
        <v>26</v>
      </c>
      <c r="CA123" s="139">
        <v>23</v>
      </c>
      <c r="CB123" s="139">
        <v>25</v>
      </c>
      <c r="CC123" s="139">
        <v>18</v>
      </c>
      <c r="CD123" s="139">
        <v>24</v>
      </c>
    </row>
    <row r="124" spans="2:82" ht="18" customHeight="1">
      <c r="B124" s="131" t="s">
        <v>37</v>
      </c>
      <c r="C124" s="133">
        <f t="shared" ref="C124:N125" si="114">Y125+AT124*$V$6+AT131*$V$8+AT138*$V$10</f>
        <v>0</v>
      </c>
      <c r="D124" s="133">
        <f t="shared" si="114"/>
        <v>0</v>
      </c>
      <c r="E124" s="133">
        <f t="shared" si="114"/>
        <v>0</v>
      </c>
      <c r="F124" s="133">
        <f t="shared" si="114"/>
        <v>0</v>
      </c>
      <c r="G124" s="133">
        <f t="shared" si="114"/>
        <v>0</v>
      </c>
      <c r="H124" s="133">
        <f t="shared" si="114"/>
        <v>0</v>
      </c>
      <c r="I124" s="133">
        <f t="shared" si="114"/>
        <v>0</v>
      </c>
      <c r="J124" s="133">
        <f t="shared" si="114"/>
        <v>0</v>
      </c>
      <c r="K124" s="133">
        <f t="shared" si="114"/>
        <v>2</v>
      </c>
      <c r="L124" s="133">
        <f t="shared" si="114"/>
        <v>0</v>
      </c>
      <c r="M124" s="133">
        <f t="shared" si="114"/>
        <v>0</v>
      </c>
      <c r="N124" s="133">
        <f t="shared" si="114"/>
        <v>20</v>
      </c>
      <c r="O124" s="133">
        <f t="shared" ref="O124:R124" si="115">AK125+BF124*$V$6+BF131*$V$8+BF138*$V$10</f>
        <v>15</v>
      </c>
      <c r="P124" s="133">
        <f t="shared" si="115"/>
        <v>13.6</v>
      </c>
      <c r="Q124" s="133">
        <f t="shared" si="115"/>
        <v>15.799999999999999</v>
      </c>
      <c r="R124" s="133">
        <f t="shared" si="115"/>
        <v>34.6</v>
      </c>
      <c r="S124" s="133"/>
      <c r="T124" s="344"/>
      <c r="U124" s="133"/>
      <c r="V124" s="133"/>
      <c r="X124" s="131" t="s">
        <v>144</v>
      </c>
      <c r="Y124" s="135">
        <v>0</v>
      </c>
      <c r="Z124" s="135">
        <v>0</v>
      </c>
      <c r="AA124" s="135">
        <v>0</v>
      </c>
      <c r="AB124" s="135">
        <v>0</v>
      </c>
      <c r="AC124" s="135">
        <v>0</v>
      </c>
      <c r="AD124" s="135">
        <v>0</v>
      </c>
      <c r="AE124" s="135">
        <v>0</v>
      </c>
      <c r="AF124" s="135">
        <v>0</v>
      </c>
      <c r="AG124" s="135">
        <v>0</v>
      </c>
      <c r="AH124" s="411">
        <v>0</v>
      </c>
      <c r="AI124" s="135">
        <v>0</v>
      </c>
      <c r="AJ124" s="135">
        <v>74</v>
      </c>
      <c r="AK124" s="135">
        <v>89</v>
      </c>
      <c r="AL124" s="135">
        <v>94</v>
      </c>
      <c r="AM124" s="135">
        <v>90</v>
      </c>
      <c r="AN124" s="135">
        <v>98</v>
      </c>
      <c r="AO124" s="136"/>
      <c r="AP124" s="326"/>
      <c r="AQ124" s="122"/>
      <c r="AR124" s="600"/>
      <c r="AS124" s="131" t="s">
        <v>37</v>
      </c>
      <c r="AT124" s="139">
        <v>0</v>
      </c>
      <c r="AU124" s="139">
        <v>0</v>
      </c>
      <c r="AV124" s="139">
        <v>0</v>
      </c>
      <c r="AW124" s="139">
        <v>0</v>
      </c>
      <c r="AX124" s="139">
        <v>0</v>
      </c>
      <c r="AY124" s="139">
        <v>0</v>
      </c>
      <c r="AZ124" s="139">
        <v>0</v>
      </c>
      <c r="BA124" s="139">
        <v>0</v>
      </c>
      <c r="BB124" s="139">
        <v>0</v>
      </c>
      <c r="BC124" s="139">
        <v>0</v>
      </c>
      <c r="BD124" s="139">
        <v>0</v>
      </c>
      <c r="BE124" s="139">
        <v>2</v>
      </c>
      <c r="BF124" s="139">
        <v>2</v>
      </c>
      <c r="BG124" s="139">
        <v>3</v>
      </c>
      <c r="BH124" s="139">
        <v>4</v>
      </c>
      <c r="BI124" s="139">
        <v>5</v>
      </c>
      <c r="BM124" s="604"/>
      <c r="BN124" s="142" t="s">
        <v>37</v>
      </c>
      <c r="BO124" s="139">
        <v>0</v>
      </c>
      <c r="BP124" s="139">
        <v>0</v>
      </c>
      <c r="BQ124" s="139">
        <v>0</v>
      </c>
      <c r="BR124" s="139">
        <v>0</v>
      </c>
      <c r="BS124" s="139">
        <v>0</v>
      </c>
      <c r="BT124" s="139">
        <v>0</v>
      </c>
      <c r="BU124" s="139">
        <v>0</v>
      </c>
      <c r="BV124" s="139">
        <v>0</v>
      </c>
      <c r="BW124" s="139">
        <v>1</v>
      </c>
      <c r="BX124" s="139">
        <v>0</v>
      </c>
      <c r="BY124" s="139">
        <v>0</v>
      </c>
      <c r="BZ124" s="139">
        <v>9</v>
      </c>
      <c r="CA124" s="139">
        <v>6</v>
      </c>
      <c r="CB124" s="139">
        <v>5</v>
      </c>
      <c r="CC124" s="139">
        <v>6</v>
      </c>
      <c r="CD124" s="139">
        <v>14</v>
      </c>
    </row>
    <row r="125" spans="2:82">
      <c r="B125" s="131" t="s">
        <v>38</v>
      </c>
      <c r="C125" s="133">
        <f t="shared" si="114"/>
        <v>25.4</v>
      </c>
      <c r="D125" s="133">
        <f t="shared" si="114"/>
        <v>0</v>
      </c>
      <c r="E125" s="133">
        <f t="shared" si="114"/>
        <v>19.399999999999999</v>
      </c>
      <c r="F125" s="133">
        <f t="shared" si="114"/>
        <v>0</v>
      </c>
      <c r="G125" s="133">
        <f t="shared" si="114"/>
        <v>0</v>
      </c>
      <c r="H125" s="133">
        <f t="shared" si="114"/>
        <v>118.8</v>
      </c>
      <c r="I125" s="133">
        <f t="shared" si="114"/>
        <v>111.6</v>
      </c>
      <c r="J125" s="133">
        <f t="shared" si="114"/>
        <v>39</v>
      </c>
      <c r="K125" s="133">
        <f t="shared" si="114"/>
        <v>129.4</v>
      </c>
      <c r="L125" s="133">
        <f t="shared" si="114"/>
        <v>105</v>
      </c>
      <c r="M125" s="133">
        <f t="shared" si="114"/>
        <v>198</v>
      </c>
      <c r="N125" s="133">
        <f t="shared" si="114"/>
        <v>230.4</v>
      </c>
      <c r="O125" s="133">
        <f t="shared" ref="O125:R125" si="116">AK126+BF125*$V$6+BF132*$V$8+BF139*$V$10</f>
        <v>234.79999999999998</v>
      </c>
      <c r="P125" s="133">
        <f t="shared" si="116"/>
        <v>253.79999999999998</v>
      </c>
      <c r="Q125" s="133">
        <f t="shared" si="116"/>
        <v>192.6</v>
      </c>
      <c r="R125" s="133">
        <f t="shared" si="116"/>
        <v>219.8</v>
      </c>
      <c r="S125" s="133"/>
      <c r="T125" s="344">
        <v>54.349915669974436</v>
      </c>
      <c r="U125" s="133"/>
      <c r="V125" s="133"/>
      <c r="X125" s="131" t="s">
        <v>37</v>
      </c>
      <c r="Y125" s="135">
        <v>0</v>
      </c>
      <c r="Z125" s="135">
        <v>0</v>
      </c>
      <c r="AA125" s="135">
        <v>0</v>
      </c>
      <c r="AB125" s="135">
        <v>0</v>
      </c>
      <c r="AC125" s="135">
        <v>0</v>
      </c>
      <c r="AD125" s="135">
        <v>0</v>
      </c>
      <c r="AE125" s="135">
        <v>0</v>
      </c>
      <c r="AF125" s="135">
        <v>0</v>
      </c>
      <c r="AG125" s="135">
        <v>1</v>
      </c>
      <c r="AH125" s="411">
        <v>0</v>
      </c>
      <c r="AI125" s="135">
        <v>0</v>
      </c>
      <c r="AJ125" s="135">
        <v>10</v>
      </c>
      <c r="AK125" s="135">
        <v>8</v>
      </c>
      <c r="AL125" s="135">
        <v>8</v>
      </c>
      <c r="AM125" s="135">
        <v>8</v>
      </c>
      <c r="AN125" s="135">
        <v>18</v>
      </c>
      <c r="AO125" s="136"/>
      <c r="AP125" s="326"/>
      <c r="AQ125" s="122"/>
      <c r="AR125" s="601"/>
      <c r="AS125" s="147" t="s">
        <v>38</v>
      </c>
      <c r="AT125" s="145">
        <v>8</v>
      </c>
      <c r="AU125" s="145">
        <v>0</v>
      </c>
      <c r="AV125" s="146">
        <v>5</v>
      </c>
      <c r="AW125" s="145">
        <v>0</v>
      </c>
      <c r="AX125" s="145">
        <v>0</v>
      </c>
      <c r="AY125" s="146">
        <v>17</v>
      </c>
      <c r="AZ125" s="146">
        <v>19</v>
      </c>
      <c r="BA125" s="146">
        <v>5</v>
      </c>
      <c r="BB125" s="146">
        <v>37</v>
      </c>
      <c r="BC125" s="146">
        <v>25</v>
      </c>
      <c r="BD125" s="146">
        <v>52</v>
      </c>
      <c r="BE125" s="146">
        <v>56</v>
      </c>
      <c r="BF125" s="146">
        <v>52</v>
      </c>
      <c r="BG125" s="146">
        <v>54</v>
      </c>
      <c r="BH125" s="146">
        <v>34</v>
      </c>
      <c r="BI125" s="146">
        <v>31</v>
      </c>
      <c r="BM125" s="604"/>
      <c r="BN125" s="144" t="s">
        <v>38</v>
      </c>
      <c r="BO125" s="145">
        <v>13</v>
      </c>
      <c r="BP125" s="145">
        <v>0</v>
      </c>
      <c r="BQ125" s="146">
        <v>10</v>
      </c>
      <c r="BR125" s="145">
        <v>0</v>
      </c>
      <c r="BS125" s="145">
        <v>0</v>
      </c>
      <c r="BT125" s="146">
        <v>46</v>
      </c>
      <c r="BU125" s="146">
        <v>47</v>
      </c>
      <c r="BV125" s="146">
        <v>14</v>
      </c>
      <c r="BW125" s="146">
        <v>49</v>
      </c>
      <c r="BX125" s="146">
        <v>23</v>
      </c>
      <c r="BY125" s="146">
        <v>49</v>
      </c>
      <c r="BZ125" s="146">
        <v>47</v>
      </c>
      <c r="CA125" s="146">
        <v>43</v>
      </c>
      <c r="CB125" s="146">
        <v>50</v>
      </c>
      <c r="CC125" s="146">
        <v>47</v>
      </c>
      <c r="CD125" s="146">
        <v>66</v>
      </c>
    </row>
    <row r="126" spans="2:82">
      <c r="B126" s="131" t="s">
        <v>39</v>
      </c>
      <c r="C126" s="133">
        <f t="shared" ref="C126:N129" si="117">Y127</f>
        <v>0</v>
      </c>
      <c r="D126" s="133">
        <f t="shared" si="117"/>
        <v>0</v>
      </c>
      <c r="E126" s="133">
        <f t="shared" si="117"/>
        <v>0</v>
      </c>
      <c r="F126" s="133">
        <f t="shared" si="117"/>
        <v>74</v>
      </c>
      <c r="G126" s="133">
        <f t="shared" si="117"/>
        <v>74</v>
      </c>
      <c r="H126" s="133">
        <f t="shared" si="117"/>
        <v>72</v>
      </c>
      <c r="I126" s="133">
        <f t="shared" si="117"/>
        <v>70</v>
      </c>
      <c r="J126" s="133">
        <f t="shared" si="117"/>
        <v>105</v>
      </c>
      <c r="K126" s="133">
        <f t="shared" si="117"/>
        <v>86</v>
      </c>
      <c r="L126" s="133">
        <f t="shared" si="117"/>
        <v>75</v>
      </c>
      <c r="M126" s="133">
        <f t="shared" si="117"/>
        <v>97</v>
      </c>
      <c r="N126" s="133">
        <f t="shared" si="117"/>
        <v>102</v>
      </c>
      <c r="O126" s="133">
        <f t="shared" ref="O126:O129" si="118">AK127</f>
        <v>100</v>
      </c>
      <c r="P126" s="133">
        <f t="shared" ref="P126:P129" si="119">AL127</f>
        <v>120</v>
      </c>
      <c r="Q126" s="133">
        <f t="shared" ref="Q126:Q129" si="120">AM127</f>
        <v>129</v>
      </c>
      <c r="R126" s="133">
        <f t="shared" ref="R126:R129" si="121">AN127</f>
        <v>162</v>
      </c>
      <c r="S126" s="133"/>
      <c r="T126" s="346">
        <v>12.151817422372122</v>
      </c>
      <c r="U126" s="133"/>
      <c r="X126" s="131" t="s">
        <v>38</v>
      </c>
      <c r="Y126" s="135">
        <v>14</v>
      </c>
      <c r="Z126" s="135">
        <v>0</v>
      </c>
      <c r="AA126" s="135">
        <v>10</v>
      </c>
      <c r="AB126" s="135">
        <v>0</v>
      </c>
      <c r="AC126" s="135">
        <v>0</v>
      </c>
      <c r="AD126" s="135">
        <v>60</v>
      </c>
      <c r="AE126" s="135">
        <v>58</v>
      </c>
      <c r="AF126" s="135">
        <v>20</v>
      </c>
      <c r="AG126" s="135">
        <v>69</v>
      </c>
      <c r="AH126" s="411">
        <v>59</v>
      </c>
      <c r="AI126" s="135">
        <v>111</v>
      </c>
      <c r="AJ126" s="135">
        <v>126</v>
      </c>
      <c r="AK126" s="135">
        <v>134</v>
      </c>
      <c r="AL126" s="135">
        <v>144</v>
      </c>
      <c r="AM126" s="135">
        <v>104</v>
      </c>
      <c r="AN126" s="135">
        <v>120</v>
      </c>
      <c r="AO126" s="136"/>
      <c r="AP126" s="326"/>
      <c r="AQ126" s="122"/>
      <c r="AR126" s="600" t="s">
        <v>99</v>
      </c>
      <c r="AS126" s="376" t="s">
        <v>33</v>
      </c>
      <c r="AT126" s="138">
        <v>606</v>
      </c>
      <c r="AU126" s="138">
        <v>637</v>
      </c>
      <c r="AV126" s="138">
        <v>765</v>
      </c>
      <c r="AW126" s="138">
        <v>823</v>
      </c>
      <c r="AX126" s="138">
        <v>872</v>
      </c>
      <c r="AY126" s="138">
        <v>965</v>
      </c>
      <c r="AZ126" s="138">
        <v>583</v>
      </c>
      <c r="BA126" s="138">
        <v>577</v>
      </c>
      <c r="BB126" s="138">
        <v>506</v>
      </c>
      <c r="BC126" s="138">
        <v>540</v>
      </c>
      <c r="BD126" s="138">
        <v>492</v>
      </c>
      <c r="BE126" s="139">
        <v>780</v>
      </c>
      <c r="BF126" s="139">
        <v>745</v>
      </c>
      <c r="BG126" s="139">
        <v>749</v>
      </c>
      <c r="BH126" s="139">
        <v>797</v>
      </c>
      <c r="BI126" s="139">
        <v>743</v>
      </c>
      <c r="BM126" s="602" t="s">
        <v>52</v>
      </c>
      <c r="BN126" s="137" t="s">
        <v>33</v>
      </c>
      <c r="BO126" s="138">
        <v>841</v>
      </c>
      <c r="BP126" s="138">
        <v>885</v>
      </c>
      <c r="BQ126" s="138">
        <v>1039</v>
      </c>
      <c r="BR126" s="138">
        <v>1139</v>
      </c>
      <c r="BS126" s="138">
        <v>1236</v>
      </c>
      <c r="BT126" s="138">
        <v>1445</v>
      </c>
      <c r="BU126" s="138">
        <v>935</v>
      </c>
      <c r="BV126" s="138">
        <v>886</v>
      </c>
      <c r="BW126" s="138">
        <v>785</v>
      </c>
      <c r="BX126" s="138">
        <v>876</v>
      </c>
      <c r="BY126" s="138">
        <v>797</v>
      </c>
      <c r="BZ126" s="138">
        <v>1176</v>
      </c>
      <c r="CA126" s="138">
        <v>1063</v>
      </c>
      <c r="CB126" s="138">
        <v>1195</v>
      </c>
      <c r="CC126" s="138">
        <v>1371</v>
      </c>
      <c r="CD126" s="138">
        <v>1160</v>
      </c>
    </row>
    <row r="127" spans="2:82">
      <c r="B127" s="131" t="s">
        <v>15</v>
      </c>
      <c r="C127" s="133">
        <f t="shared" si="117"/>
        <v>337</v>
      </c>
      <c r="D127" s="133">
        <f t="shared" si="117"/>
        <v>402</v>
      </c>
      <c r="E127" s="133">
        <f t="shared" si="117"/>
        <v>342</v>
      </c>
      <c r="F127" s="133">
        <f t="shared" si="117"/>
        <v>426</v>
      </c>
      <c r="G127" s="133">
        <f t="shared" si="117"/>
        <v>406</v>
      </c>
      <c r="H127" s="133">
        <f t="shared" si="117"/>
        <v>423</v>
      </c>
      <c r="I127" s="133">
        <f t="shared" si="117"/>
        <v>508</v>
      </c>
      <c r="J127" s="133">
        <f t="shared" si="117"/>
        <v>540</v>
      </c>
      <c r="K127" s="133">
        <f t="shared" si="117"/>
        <v>499</v>
      </c>
      <c r="L127" s="133">
        <f t="shared" si="117"/>
        <v>456</v>
      </c>
      <c r="M127" s="133">
        <f t="shared" si="117"/>
        <v>442</v>
      </c>
      <c r="N127" s="133">
        <f t="shared" si="117"/>
        <v>574</v>
      </c>
      <c r="O127" s="133">
        <f t="shared" si="118"/>
        <v>502</v>
      </c>
      <c r="P127" s="133">
        <f t="shared" si="119"/>
        <v>680</v>
      </c>
      <c r="Q127" s="133">
        <f t="shared" si="120"/>
        <v>637</v>
      </c>
      <c r="R127" s="133">
        <f t="shared" si="121"/>
        <v>686</v>
      </c>
      <c r="S127" s="133"/>
      <c r="T127" s="344">
        <v>67.730593776618576</v>
      </c>
      <c r="U127" s="133"/>
      <c r="X127" s="131" t="s">
        <v>39</v>
      </c>
      <c r="Y127" s="135"/>
      <c r="Z127" s="135"/>
      <c r="AA127" s="135"/>
      <c r="AB127" s="135">
        <v>74</v>
      </c>
      <c r="AC127" s="135">
        <v>74</v>
      </c>
      <c r="AD127" s="135">
        <v>72</v>
      </c>
      <c r="AE127" s="135">
        <v>70</v>
      </c>
      <c r="AF127" s="135">
        <v>105</v>
      </c>
      <c r="AG127" s="135">
        <v>86</v>
      </c>
      <c r="AH127" s="411">
        <v>75</v>
      </c>
      <c r="AI127" s="135">
        <v>97</v>
      </c>
      <c r="AJ127" s="135">
        <v>102</v>
      </c>
      <c r="AK127" s="135">
        <v>100</v>
      </c>
      <c r="AL127" s="135">
        <v>120</v>
      </c>
      <c r="AM127" s="135">
        <v>129</v>
      </c>
      <c r="AN127" s="135">
        <v>162</v>
      </c>
      <c r="AO127" s="136"/>
      <c r="AP127" s="326"/>
      <c r="AQ127" s="122"/>
      <c r="AR127" s="600"/>
      <c r="AS127" s="131" t="s">
        <v>9</v>
      </c>
      <c r="AT127" s="139">
        <v>401</v>
      </c>
      <c r="AU127" s="139">
        <v>441</v>
      </c>
      <c r="AV127" s="139">
        <v>482</v>
      </c>
      <c r="AW127" s="139">
        <v>562</v>
      </c>
      <c r="AX127" s="139">
        <v>591</v>
      </c>
      <c r="AY127" s="139">
        <v>734</v>
      </c>
      <c r="AZ127" s="139">
        <v>461</v>
      </c>
      <c r="BA127" s="139">
        <v>466</v>
      </c>
      <c r="BB127" s="139">
        <v>430</v>
      </c>
      <c r="BC127" s="139">
        <v>461</v>
      </c>
      <c r="BD127" s="139">
        <v>413</v>
      </c>
      <c r="BE127" s="139">
        <v>564</v>
      </c>
      <c r="BF127" s="139">
        <v>636</v>
      </c>
      <c r="BG127" s="139">
        <v>585</v>
      </c>
      <c r="BH127" s="139">
        <v>600</v>
      </c>
      <c r="BI127" s="139">
        <v>639</v>
      </c>
      <c r="BM127" s="600"/>
      <c r="BN127" s="142" t="s">
        <v>9</v>
      </c>
      <c r="BO127" s="139">
        <v>564</v>
      </c>
      <c r="BP127" s="139">
        <v>620</v>
      </c>
      <c r="BQ127" s="139">
        <v>704</v>
      </c>
      <c r="BR127" s="139">
        <v>817</v>
      </c>
      <c r="BS127" s="139">
        <v>849</v>
      </c>
      <c r="BT127" s="139">
        <v>1081</v>
      </c>
      <c r="BU127" s="139">
        <v>751</v>
      </c>
      <c r="BV127" s="139">
        <v>758</v>
      </c>
      <c r="BW127" s="139">
        <v>654</v>
      </c>
      <c r="BX127" s="139">
        <v>722</v>
      </c>
      <c r="BY127" s="139">
        <v>697</v>
      </c>
      <c r="BZ127" s="139">
        <v>890</v>
      </c>
      <c r="CA127" s="139">
        <v>910</v>
      </c>
      <c r="CB127" s="139">
        <v>912</v>
      </c>
      <c r="CC127" s="139">
        <v>1012</v>
      </c>
      <c r="CD127" s="139">
        <v>1019</v>
      </c>
    </row>
    <row r="128" spans="2:82">
      <c r="B128" s="131" t="s">
        <v>40</v>
      </c>
      <c r="C128" s="133">
        <f t="shared" si="117"/>
        <v>0</v>
      </c>
      <c r="D128" s="133">
        <f t="shared" si="117"/>
        <v>0</v>
      </c>
      <c r="E128" s="133">
        <f t="shared" si="117"/>
        <v>0</v>
      </c>
      <c r="F128" s="133">
        <f t="shared" si="117"/>
        <v>1355</v>
      </c>
      <c r="G128" s="133">
        <f t="shared" si="117"/>
        <v>1990</v>
      </c>
      <c r="H128" s="133">
        <f t="shared" si="117"/>
        <v>12078</v>
      </c>
      <c r="I128" s="133">
        <f t="shared" si="117"/>
        <v>5513</v>
      </c>
      <c r="J128" s="133">
        <f t="shared" si="117"/>
        <v>8803</v>
      </c>
      <c r="K128" s="133">
        <f t="shared" si="117"/>
        <v>5493</v>
      </c>
      <c r="L128" s="133">
        <f t="shared" si="117"/>
        <v>3289</v>
      </c>
      <c r="M128" s="133">
        <f t="shared" si="117"/>
        <v>3273</v>
      </c>
      <c r="N128" s="133">
        <f t="shared" si="117"/>
        <v>5133</v>
      </c>
      <c r="O128" s="133">
        <f t="shared" si="118"/>
        <v>9848.5</v>
      </c>
      <c r="P128" s="133">
        <f t="shared" si="119"/>
        <v>11034</v>
      </c>
      <c r="Q128" s="133">
        <f t="shared" si="120"/>
        <v>30039</v>
      </c>
      <c r="R128" s="133">
        <f t="shared" si="121"/>
        <v>33321.25</v>
      </c>
      <c r="S128" s="133"/>
      <c r="T128" s="346">
        <v>3842.1328324748156</v>
      </c>
      <c r="U128" s="133"/>
      <c r="X128" s="131" t="s">
        <v>15</v>
      </c>
      <c r="Y128" s="135">
        <v>337</v>
      </c>
      <c r="Z128" s="135">
        <v>402</v>
      </c>
      <c r="AA128" s="135">
        <v>342</v>
      </c>
      <c r="AB128" s="135">
        <v>426</v>
      </c>
      <c r="AC128" s="135">
        <v>406</v>
      </c>
      <c r="AD128" s="135">
        <v>423</v>
      </c>
      <c r="AE128" s="135">
        <v>508</v>
      </c>
      <c r="AF128" s="135">
        <v>540</v>
      </c>
      <c r="AG128" s="135">
        <v>499</v>
      </c>
      <c r="AH128" s="411">
        <v>456</v>
      </c>
      <c r="AI128" s="135">
        <v>442</v>
      </c>
      <c r="AJ128" s="135">
        <v>574</v>
      </c>
      <c r="AK128" s="135">
        <v>502</v>
      </c>
      <c r="AL128" s="135">
        <v>680</v>
      </c>
      <c r="AM128" s="135">
        <v>637</v>
      </c>
      <c r="AN128" s="135">
        <v>686</v>
      </c>
      <c r="AO128" s="136"/>
      <c r="AP128" s="326"/>
      <c r="AQ128" s="122"/>
      <c r="AR128" s="600"/>
      <c r="AS128" s="131" t="s">
        <v>34</v>
      </c>
      <c r="AT128" s="139">
        <v>422</v>
      </c>
      <c r="AU128" s="139">
        <v>308</v>
      </c>
      <c r="AV128" s="139">
        <v>286</v>
      </c>
      <c r="AW128" s="139">
        <v>386</v>
      </c>
      <c r="AX128" s="139">
        <v>448</v>
      </c>
      <c r="AY128" s="139">
        <v>500</v>
      </c>
      <c r="AZ128" s="139">
        <v>421</v>
      </c>
      <c r="BA128" s="139">
        <v>400</v>
      </c>
      <c r="BB128" s="139">
        <v>352</v>
      </c>
      <c r="BC128" s="139">
        <v>337</v>
      </c>
      <c r="BD128" s="139">
        <v>357</v>
      </c>
      <c r="BE128" s="139">
        <v>342</v>
      </c>
      <c r="BF128" s="139">
        <v>505</v>
      </c>
      <c r="BG128" s="139">
        <v>536</v>
      </c>
      <c r="BH128" s="139">
        <v>488</v>
      </c>
      <c r="BI128" s="139">
        <v>546</v>
      </c>
      <c r="BM128" s="600"/>
      <c r="BN128" s="142" t="s">
        <v>34</v>
      </c>
      <c r="BO128" s="139">
        <v>575</v>
      </c>
      <c r="BP128" s="139">
        <v>447</v>
      </c>
      <c r="BQ128" s="139">
        <v>468</v>
      </c>
      <c r="BR128" s="139">
        <v>569</v>
      </c>
      <c r="BS128" s="139">
        <v>647</v>
      </c>
      <c r="BT128" s="139">
        <v>788</v>
      </c>
      <c r="BU128" s="139">
        <v>652</v>
      </c>
      <c r="BV128" s="139">
        <v>662</v>
      </c>
      <c r="BW128" s="139">
        <v>591</v>
      </c>
      <c r="BX128" s="139">
        <v>546</v>
      </c>
      <c r="BY128" s="139">
        <v>565</v>
      </c>
      <c r="BZ128" s="139">
        <v>614</v>
      </c>
      <c r="CA128" s="139">
        <v>821</v>
      </c>
      <c r="CB128" s="139">
        <v>804</v>
      </c>
      <c r="CC128" s="139">
        <v>842</v>
      </c>
      <c r="CD128" s="139">
        <v>934</v>
      </c>
    </row>
    <row r="129" spans="2:82">
      <c r="B129" s="147" t="s">
        <v>41</v>
      </c>
      <c r="C129" s="148">
        <f t="shared" si="117"/>
        <v>18.526840724257404</v>
      </c>
      <c r="D129" s="148">
        <f t="shared" si="117"/>
        <v>17.448280939409557</v>
      </c>
      <c r="E129" s="148">
        <f t="shared" si="117"/>
        <v>16.766647080526365</v>
      </c>
      <c r="F129" s="148">
        <f t="shared" si="117"/>
        <v>15.307282325898608</v>
      </c>
      <c r="G129" s="148">
        <f t="shared" si="117"/>
        <v>16.136953623798501</v>
      </c>
      <c r="H129" s="148">
        <f t="shared" si="117"/>
        <v>16.480818414322247</v>
      </c>
      <c r="I129" s="148">
        <f t="shared" si="117"/>
        <v>16.424326321596219</v>
      </c>
      <c r="J129" s="148">
        <f t="shared" si="117"/>
        <v>20.727044330090028</v>
      </c>
      <c r="K129" s="148">
        <f t="shared" si="117"/>
        <v>20.625158585358189</v>
      </c>
      <c r="L129" s="148">
        <f t="shared" si="117"/>
        <v>22.263862521265317</v>
      </c>
      <c r="M129" s="148">
        <f t="shared" si="117"/>
        <v>21.724100287471344</v>
      </c>
      <c r="N129" s="148">
        <f t="shared" si="117"/>
        <v>20.372054404554799</v>
      </c>
      <c r="O129" s="148">
        <f t="shared" si="118"/>
        <v>21.06864945919807</v>
      </c>
      <c r="P129" s="148">
        <f t="shared" si="119"/>
        <v>25.052081024777273</v>
      </c>
      <c r="Q129" s="148">
        <f t="shared" si="120"/>
        <v>27.061328357565113</v>
      </c>
      <c r="R129" s="148">
        <f t="shared" si="121"/>
        <v>27.419962335216574</v>
      </c>
      <c r="S129" s="149"/>
      <c r="T129" s="345">
        <v>2.3587704350634757</v>
      </c>
      <c r="X129" s="131" t="s">
        <v>40</v>
      </c>
      <c r="Y129" s="135"/>
      <c r="Z129" s="135"/>
      <c r="AA129" s="135"/>
      <c r="AB129" s="135">
        <v>1355</v>
      </c>
      <c r="AC129" s="135">
        <v>1990</v>
      </c>
      <c r="AD129" s="135">
        <v>12078</v>
      </c>
      <c r="AE129" s="135">
        <v>5513</v>
      </c>
      <c r="AF129" s="135">
        <v>8803</v>
      </c>
      <c r="AG129" s="135">
        <v>5493</v>
      </c>
      <c r="AH129" s="411">
        <v>3289</v>
      </c>
      <c r="AI129" s="135">
        <v>3273</v>
      </c>
      <c r="AJ129" s="135">
        <v>5133</v>
      </c>
      <c r="AK129" s="135">
        <v>9848.5</v>
      </c>
      <c r="AL129" s="135">
        <v>11034</v>
      </c>
      <c r="AM129" s="135">
        <v>30039</v>
      </c>
      <c r="AN129" s="135">
        <v>33321.25</v>
      </c>
      <c r="AO129" s="136"/>
      <c r="AP129" s="326"/>
      <c r="AQ129" s="122"/>
      <c r="AR129" s="600"/>
      <c r="AS129" s="131" t="s">
        <v>36</v>
      </c>
      <c r="AT129" s="139">
        <v>149</v>
      </c>
      <c r="AU129" s="139">
        <v>150</v>
      </c>
      <c r="AV129" s="139">
        <v>142</v>
      </c>
      <c r="AW129" s="139">
        <v>149</v>
      </c>
      <c r="AX129" s="139">
        <v>175</v>
      </c>
      <c r="AY129" s="139">
        <v>217</v>
      </c>
      <c r="AZ129" s="139">
        <v>194</v>
      </c>
      <c r="BA129" s="139">
        <v>218</v>
      </c>
      <c r="BB129" s="139">
        <v>222</v>
      </c>
      <c r="BC129" s="139">
        <v>237</v>
      </c>
      <c r="BD129" s="139">
        <v>228</v>
      </c>
      <c r="BE129" s="139">
        <v>230</v>
      </c>
      <c r="BF129" s="139">
        <v>258</v>
      </c>
      <c r="BG129" s="139">
        <v>331</v>
      </c>
      <c r="BH129" s="139">
        <v>348</v>
      </c>
      <c r="BI129" s="139">
        <v>355</v>
      </c>
      <c r="BM129" s="600"/>
      <c r="BN129" s="142" t="s">
        <v>36</v>
      </c>
      <c r="BO129" s="139">
        <v>213</v>
      </c>
      <c r="BP129" s="139">
        <v>213</v>
      </c>
      <c r="BQ129" s="139">
        <v>208</v>
      </c>
      <c r="BR129" s="139">
        <v>209</v>
      </c>
      <c r="BS129" s="139">
        <v>283</v>
      </c>
      <c r="BT129" s="139">
        <v>344</v>
      </c>
      <c r="BU129" s="139">
        <v>349</v>
      </c>
      <c r="BV129" s="139">
        <v>409</v>
      </c>
      <c r="BW129" s="139">
        <v>371</v>
      </c>
      <c r="BX129" s="139">
        <v>408</v>
      </c>
      <c r="BY129" s="139">
        <v>377</v>
      </c>
      <c r="BZ129" s="139">
        <v>399</v>
      </c>
      <c r="CA129" s="139">
        <v>463</v>
      </c>
      <c r="CB129" s="139">
        <v>528</v>
      </c>
      <c r="CC129" s="139">
        <v>599</v>
      </c>
      <c r="CD129" s="139">
        <v>618</v>
      </c>
    </row>
    <row r="130" spans="2:82" ht="18" customHeight="1">
      <c r="C130" s="131"/>
      <c r="D130" s="131"/>
      <c r="E130" s="131"/>
      <c r="T130" s="91"/>
      <c r="V130" s="153"/>
      <c r="X130" s="147" t="s">
        <v>41</v>
      </c>
      <c r="Y130" s="150">
        <v>18.526840724257404</v>
      </c>
      <c r="Z130" s="150">
        <v>17.448280939409557</v>
      </c>
      <c r="AA130" s="150">
        <v>16.766647080526365</v>
      </c>
      <c r="AB130" s="150">
        <v>15.307282325898608</v>
      </c>
      <c r="AC130" s="150">
        <v>16.136953623798501</v>
      </c>
      <c r="AD130" s="150">
        <v>16.480818414322247</v>
      </c>
      <c r="AE130" s="150">
        <v>16.424326321596219</v>
      </c>
      <c r="AF130" s="150">
        <v>20.727044330090028</v>
      </c>
      <c r="AG130" s="150">
        <v>20.625158585358189</v>
      </c>
      <c r="AH130" s="412">
        <v>22.263862521265317</v>
      </c>
      <c r="AI130" s="150">
        <v>21.724100287471344</v>
      </c>
      <c r="AJ130" s="150">
        <v>20.372054404554799</v>
      </c>
      <c r="AK130" s="150">
        <v>21.06864945919807</v>
      </c>
      <c r="AL130" s="150">
        <f>(AL123+AL125+$V$13*AL124)/CU9*100</f>
        <v>25.052081024777273</v>
      </c>
      <c r="AM130" s="150">
        <f>(AM123+AM125+$V$13*AM124)/CV9*100</f>
        <v>27.061328357565113</v>
      </c>
      <c r="AN130" s="150">
        <f>(AN123+AN125+$V$13*AN124)/CW9*100</f>
        <v>27.419962335216574</v>
      </c>
      <c r="AO130" s="164"/>
      <c r="AP130" s="326"/>
      <c r="AQ130" s="122"/>
      <c r="AR130" s="600"/>
      <c r="AS130" s="131" t="s">
        <v>144</v>
      </c>
      <c r="AT130" s="135">
        <v>0</v>
      </c>
      <c r="AU130" s="135">
        <v>0</v>
      </c>
      <c r="AV130" s="135">
        <v>0</v>
      </c>
      <c r="AW130" s="135">
        <v>0</v>
      </c>
      <c r="AX130" s="135">
        <v>0</v>
      </c>
      <c r="AY130" s="135">
        <v>0</v>
      </c>
      <c r="AZ130" s="135">
        <v>0</v>
      </c>
      <c r="BA130" s="135">
        <v>0</v>
      </c>
      <c r="BB130" s="135">
        <v>0</v>
      </c>
      <c r="BC130" s="139">
        <v>0</v>
      </c>
      <c r="BD130" s="139">
        <v>0</v>
      </c>
      <c r="BE130" s="139">
        <v>24</v>
      </c>
      <c r="BF130" s="139">
        <v>31</v>
      </c>
      <c r="BG130" s="139">
        <v>38</v>
      </c>
      <c r="BH130" s="139">
        <v>33</v>
      </c>
      <c r="BI130" s="139">
        <v>35</v>
      </c>
      <c r="BM130" s="600"/>
      <c r="BN130" s="131" t="s">
        <v>144</v>
      </c>
      <c r="BO130" s="135">
        <v>0</v>
      </c>
      <c r="BP130" s="135">
        <v>0</v>
      </c>
      <c r="BQ130" s="135">
        <v>0</v>
      </c>
      <c r="BR130" s="135">
        <v>0</v>
      </c>
      <c r="BS130" s="135">
        <v>0</v>
      </c>
      <c r="BT130" s="135">
        <v>0</v>
      </c>
      <c r="BU130" s="135">
        <v>0</v>
      </c>
      <c r="BV130" s="135">
        <v>0</v>
      </c>
      <c r="BW130" s="135">
        <v>0</v>
      </c>
      <c r="BX130" s="139">
        <v>0</v>
      </c>
      <c r="BY130" s="139">
        <v>0</v>
      </c>
      <c r="BZ130" s="139">
        <v>55</v>
      </c>
      <c r="CA130" s="139">
        <v>61</v>
      </c>
      <c r="CB130" s="139">
        <v>62</v>
      </c>
      <c r="CC130" s="139">
        <v>63</v>
      </c>
      <c r="CD130" s="139">
        <v>56</v>
      </c>
    </row>
    <row r="131" spans="2:82">
      <c r="C131" s="131"/>
      <c r="D131" s="131"/>
      <c r="E131" s="131"/>
      <c r="T131" s="91"/>
      <c r="X131" s="122"/>
      <c r="Y131" s="131"/>
      <c r="Z131" s="131"/>
      <c r="AA131" s="131"/>
      <c r="AB131" s="164"/>
      <c r="AC131" s="164"/>
      <c r="AD131" s="164"/>
      <c r="AE131" s="164"/>
      <c r="AF131" s="164"/>
      <c r="AG131" s="164"/>
      <c r="AH131" s="414"/>
      <c r="AI131" s="164"/>
      <c r="AJ131" s="164"/>
      <c r="AK131" s="164"/>
      <c r="AL131" s="164"/>
      <c r="AM131" s="164"/>
      <c r="AN131" s="164"/>
      <c r="AO131" s="164"/>
      <c r="AP131" s="326"/>
      <c r="AQ131" s="122"/>
      <c r="AR131" s="600"/>
      <c r="AS131" s="131" t="s">
        <v>37</v>
      </c>
      <c r="AT131" s="139">
        <v>0</v>
      </c>
      <c r="AU131" s="139">
        <v>0</v>
      </c>
      <c r="AV131" s="139">
        <v>0</v>
      </c>
      <c r="AW131" s="139">
        <v>0</v>
      </c>
      <c r="AX131" s="139">
        <v>0</v>
      </c>
      <c r="AY131" s="139">
        <v>0</v>
      </c>
      <c r="AZ131" s="139">
        <v>0</v>
      </c>
      <c r="BA131" s="139">
        <v>0</v>
      </c>
      <c r="BB131" s="139">
        <v>1</v>
      </c>
      <c r="BC131" s="139">
        <v>0</v>
      </c>
      <c r="BD131" s="139">
        <v>0</v>
      </c>
      <c r="BE131" s="139">
        <v>6</v>
      </c>
      <c r="BF131" s="139">
        <v>3</v>
      </c>
      <c r="BG131" s="139">
        <v>2</v>
      </c>
      <c r="BH131" s="139">
        <v>1</v>
      </c>
      <c r="BI131" s="139">
        <v>9</v>
      </c>
      <c r="BM131" s="600"/>
      <c r="BN131" s="142" t="s">
        <v>37</v>
      </c>
      <c r="BO131" s="139">
        <v>0</v>
      </c>
      <c r="BP131" s="139">
        <v>0</v>
      </c>
      <c r="BQ131" s="139">
        <v>0</v>
      </c>
      <c r="BR131" s="139">
        <v>0</v>
      </c>
      <c r="BS131" s="139">
        <v>0</v>
      </c>
      <c r="BT131" s="139">
        <v>0</v>
      </c>
      <c r="BU131" s="139">
        <v>0</v>
      </c>
      <c r="BV131" s="139">
        <v>0</v>
      </c>
      <c r="BW131" s="139">
        <v>0</v>
      </c>
      <c r="BX131" s="139">
        <v>0</v>
      </c>
      <c r="BY131" s="139">
        <v>0</v>
      </c>
      <c r="BZ131" s="139">
        <v>7</v>
      </c>
      <c r="CA131" s="139">
        <v>5</v>
      </c>
      <c r="CB131" s="139">
        <v>3</v>
      </c>
      <c r="CC131" s="139">
        <v>4</v>
      </c>
      <c r="CD131" s="139">
        <v>10</v>
      </c>
    </row>
    <row r="132" spans="2:82">
      <c r="C132" s="131"/>
      <c r="D132" s="131"/>
      <c r="E132" s="131"/>
      <c r="T132" s="91"/>
      <c r="X132" s="122"/>
      <c r="Y132" s="131"/>
      <c r="Z132" s="131"/>
      <c r="AA132" s="131"/>
      <c r="AB132" s="156"/>
      <c r="AC132" s="156"/>
      <c r="AD132" s="156"/>
      <c r="AE132" s="156"/>
      <c r="AF132" s="306"/>
      <c r="AG132" s="306"/>
      <c r="AH132" s="156"/>
      <c r="AI132" s="156"/>
      <c r="AJ132" s="156"/>
      <c r="AK132" s="156"/>
      <c r="AL132" s="156"/>
      <c r="AM132" s="156"/>
      <c r="AN132" s="156"/>
      <c r="AO132" s="156"/>
      <c r="AP132" s="326"/>
      <c r="AQ132" s="122"/>
      <c r="AR132" s="601"/>
      <c r="AS132" s="147" t="s">
        <v>38</v>
      </c>
      <c r="AT132" s="145">
        <v>5</v>
      </c>
      <c r="AU132" s="145">
        <v>0</v>
      </c>
      <c r="AV132" s="146">
        <v>3</v>
      </c>
      <c r="AW132" s="145">
        <v>0</v>
      </c>
      <c r="AX132" s="145">
        <v>0</v>
      </c>
      <c r="AY132" s="146">
        <v>20</v>
      </c>
      <c r="AZ132" s="146">
        <v>24</v>
      </c>
      <c r="BA132" s="146">
        <v>9</v>
      </c>
      <c r="BB132" s="146">
        <v>20</v>
      </c>
      <c r="BC132" s="146">
        <v>20</v>
      </c>
      <c r="BD132" s="146">
        <v>25</v>
      </c>
      <c r="BE132" s="146">
        <v>38</v>
      </c>
      <c r="BF132" s="146">
        <v>46</v>
      </c>
      <c r="BG132" s="146">
        <v>57</v>
      </c>
      <c r="BH132" s="146">
        <v>47</v>
      </c>
      <c r="BI132" s="146">
        <v>57</v>
      </c>
      <c r="BM132" s="601"/>
      <c r="BN132" s="144" t="s">
        <v>38</v>
      </c>
      <c r="BO132" s="145">
        <v>3</v>
      </c>
      <c r="BP132" s="145">
        <v>0</v>
      </c>
      <c r="BQ132" s="146">
        <v>2</v>
      </c>
      <c r="BR132" s="145">
        <v>0</v>
      </c>
      <c r="BS132" s="145">
        <v>0</v>
      </c>
      <c r="BT132" s="146">
        <v>36</v>
      </c>
      <c r="BU132" s="146">
        <v>25</v>
      </c>
      <c r="BV132" s="146">
        <v>13</v>
      </c>
      <c r="BW132" s="146">
        <v>29</v>
      </c>
      <c r="BX132" s="146">
        <v>29</v>
      </c>
      <c r="BY132" s="146">
        <v>59</v>
      </c>
      <c r="BZ132" s="146">
        <v>69</v>
      </c>
      <c r="CA132" s="146">
        <v>66</v>
      </c>
      <c r="CB132" s="146">
        <v>85</v>
      </c>
      <c r="CC132" s="146">
        <v>64</v>
      </c>
      <c r="CD132" s="146">
        <v>80</v>
      </c>
    </row>
    <row r="133" spans="2:82">
      <c r="C133" s="131"/>
      <c r="D133" s="131"/>
      <c r="E133" s="131"/>
      <c r="T133" s="91"/>
      <c r="U133" s="153"/>
      <c r="X133" s="122"/>
      <c r="Y133" s="131"/>
      <c r="Z133" s="131"/>
      <c r="AA133" s="131"/>
      <c r="AB133" s="122"/>
      <c r="AC133" s="122"/>
      <c r="AD133" s="122"/>
      <c r="AE133" s="122"/>
      <c r="AF133" s="326"/>
      <c r="AG133" s="326"/>
      <c r="AH133" s="122"/>
      <c r="AI133" s="122"/>
      <c r="AJ133" s="122"/>
      <c r="AK133" s="122"/>
      <c r="AL133" s="122"/>
      <c r="AM133" s="156"/>
      <c r="AN133" s="122"/>
      <c r="AO133" s="122"/>
      <c r="AP133" s="326"/>
      <c r="AQ133" s="122"/>
      <c r="AR133" s="602" t="s">
        <v>100</v>
      </c>
      <c r="AS133" s="376" t="s">
        <v>33</v>
      </c>
      <c r="AT133" s="138">
        <v>158</v>
      </c>
      <c r="AU133" s="138">
        <v>180</v>
      </c>
      <c r="AV133" s="138">
        <v>179</v>
      </c>
      <c r="AW133" s="138">
        <v>177</v>
      </c>
      <c r="AX133" s="138">
        <v>242</v>
      </c>
      <c r="AY133" s="138">
        <v>309</v>
      </c>
      <c r="AZ133" s="138">
        <v>245</v>
      </c>
      <c r="BA133" s="138">
        <v>182</v>
      </c>
      <c r="BB133" s="138">
        <v>143</v>
      </c>
      <c r="BC133" s="138">
        <v>120</v>
      </c>
      <c r="BD133" s="138">
        <v>112</v>
      </c>
      <c r="BE133" s="139">
        <v>87</v>
      </c>
      <c r="BF133" s="139">
        <v>76</v>
      </c>
      <c r="BG133" s="139">
        <v>106</v>
      </c>
      <c r="BH133" s="139">
        <v>242</v>
      </c>
      <c r="BI133" s="139">
        <v>156</v>
      </c>
      <c r="BM133" s="602" t="s">
        <v>70</v>
      </c>
      <c r="BN133" s="137" t="s">
        <v>33</v>
      </c>
      <c r="BO133" s="138">
        <v>1069</v>
      </c>
      <c r="BP133" s="138">
        <v>1182</v>
      </c>
      <c r="BQ133" s="138">
        <v>1261</v>
      </c>
      <c r="BR133" s="138">
        <v>1371</v>
      </c>
      <c r="BS133" s="138">
        <v>1503</v>
      </c>
      <c r="BT133" s="138">
        <v>1691</v>
      </c>
      <c r="BU133" s="138">
        <v>1057</v>
      </c>
      <c r="BV133" s="138">
        <v>983</v>
      </c>
      <c r="BW133" s="138">
        <v>906</v>
      </c>
      <c r="BX133" s="138">
        <v>919</v>
      </c>
      <c r="BY133" s="138">
        <v>912</v>
      </c>
      <c r="BZ133" s="138">
        <v>1289</v>
      </c>
      <c r="CA133" s="138">
        <v>1254</v>
      </c>
      <c r="CB133" s="138">
        <v>1265</v>
      </c>
      <c r="CC133" s="138">
        <v>1418</v>
      </c>
      <c r="CD133" s="138">
        <v>1215</v>
      </c>
    </row>
    <row r="134" spans="2:82">
      <c r="C134" s="131"/>
      <c r="D134" s="131"/>
      <c r="E134" s="131"/>
      <c r="T134" s="91"/>
      <c r="U134" s="153"/>
      <c r="X134" s="122"/>
      <c r="Y134" s="131"/>
      <c r="Z134" s="131"/>
      <c r="AA134" s="131"/>
      <c r="AB134" s="122"/>
      <c r="AC134" s="122"/>
      <c r="AD134" s="122"/>
      <c r="AE134" s="122"/>
      <c r="AF134" s="326"/>
      <c r="AG134" s="326"/>
      <c r="AH134" s="122"/>
      <c r="AI134" s="122"/>
      <c r="AJ134" s="122"/>
      <c r="AK134" s="122"/>
      <c r="AL134" s="122"/>
      <c r="AM134" s="156"/>
      <c r="AN134" s="122"/>
      <c r="AO134" s="122"/>
      <c r="AP134" s="326"/>
      <c r="AQ134" s="122"/>
      <c r="AR134" s="600"/>
      <c r="AS134" s="131" t="s">
        <v>9</v>
      </c>
      <c r="AT134" s="139">
        <v>137</v>
      </c>
      <c r="AU134" s="139">
        <v>144</v>
      </c>
      <c r="AV134" s="139">
        <v>161</v>
      </c>
      <c r="AW134" s="139">
        <v>178</v>
      </c>
      <c r="AX134" s="139">
        <v>192</v>
      </c>
      <c r="AY134" s="139">
        <v>247</v>
      </c>
      <c r="AZ134" s="139">
        <v>218</v>
      </c>
      <c r="BA134" s="139">
        <v>215</v>
      </c>
      <c r="BB134" s="139">
        <v>144</v>
      </c>
      <c r="BC134" s="139">
        <v>143</v>
      </c>
      <c r="BD134" s="139">
        <v>119</v>
      </c>
      <c r="BE134" s="139">
        <v>96</v>
      </c>
      <c r="BF134" s="139">
        <v>84</v>
      </c>
      <c r="BG134" s="139">
        <v>100</v>
      </c>
      <c r="BH134" s="139">
        <v>208</v>
      </c>
      <c r="BI134" s="139">
        <v>243</v>
      </c>
      <c r="BM134" s="600"/>
      <c r="BN134" s="142" t="s">
        <v>9</v>
      </c>
      <c r="BO134" s="139">
        <v>722</v>
      </c>
      <c r="BP134" s="139">
        <v>806</v>
      </c>
      <c r="BQ134" s="139">
        <v>866</v>
      </c>
      <c r="BR134" s="139">
        <v>971</v>
      </c>
      <c r="BS134" s="139">
        <v>1023</v>
      </c>
      <c r="BT134" s="139">
        <v>1253</v>
      </c>
      <c r="BU134" s="139">
        <v>869</v>
      </c>
      <c r="BV134" s="139">
        <v>829</v>
      </c>
      <c r="BW134" s="139">
        <v>747</v>
      </c>
      <c r="BX134" s="139">
        <v>769</v>
      </c>
      <c r="BY134" s="139">
        <v>761</v>
      </c>
      <c r="BZ134" s="139">
        <v>1002</v>
      </c>
      <c r="CA134" s="139">
        <v>1077</v>
      </c>
      <c r="CB134" s="139">
        <v>980</v>
      </c>
      <c r="CC134" s="139">
        <v>1063</v>
      </c>
      <c r="CD134" s="139">
        <v>1146</v>
      </c>
    </row>
    <row r="135" spans="2:82">
      <c r="C135" s="131"/>
      <c r="D135" s="131"/>
      <c r="E135" s="131"/>
      <c r="T135" s="91"/>
      <c r="U135" s="153"/>
      <c r="X135" s="122"/>
      <c r="Y135" s="131"/>
      <c r="Z135" s="131"/>
      <c r="AA135" s="131"/>
      <c r="AB135" s="122"/>
      <c r="AC135" s="122"/>
      <c r="AD135" s="122"/>
      <c r="AE135" s="122"/>
      <c r="AF135" s="326"/>
      <c r="AG135" s="326"/>
      <c r="AH135" s="122"/>
      <c r="AI135" s="122"/>
      <c r="AJ135" s="122"/>
      <c r="AK135" s="122"/>
      <c r="AL135" s="122"/>
      <c r="AM135" s="156"/>
      <c r="AN135" s="122"/>
      <c r="AO135" s="122"/>
      <c r="AP135" s="326"/>
      <c r="AQ135" s="122"/>
      <c r="AR135" s="600"/>
      <c r="AS135" s="131" t="s">
        <v>34</v>
      </c>
      <c r="AT135" s="139">
        <v>112</v>
      </c>
      <c r="AU135" s="139">
        <v>121</v>
      </c>
      <c r="AV135" s="139">
        <v>140</v>
      </c>
      <c r="AW135" s="139">
        <v>143</v>
      </c>
      <c r="AX135" s="139">
        <v>145</v>
      </c>
      <c r="AY135" s="139">
        <v>209</v>
      </c>
      <c r="AZ135" s="139">
        <v>173</v>
      </c>
      <c r="BA135" s="139">
        <v>205</v>
      </c>
      <c r="BB135" s="139">
        <v>163</v>
      </c>
      <c r="BC135" s="139">
        <v>123</v>
      </c>
      <c r="BD135" s="139">
        <v>120</v>
      </c>
      <c r="BE135" s="139">
        <v>108</v>
      </c>
      <c r="BF135" s="139">
        <v>103</v>
      </c>
      <c r="BG135" s="139">
        <v>93</v>
      </c>
      <c r="BH135" s="139">
        <v>171</v>
      </c>
      <c r="BI135" s="139">
        <v>256</v>
      </c>
      <c r="BM135" s="600"/>
      <c r="BN135" s="142" t="s">
        <v>34</v>
      </c>
      <c r="BO135" s="139">
        <v>782</v>
      </c>
      <c r="BP135" s="139">
        <v>582</v>
      </c>
      <c r="BQ135" s="139">
        <v>572</v>
      </c>
      <c r="BR135" s="139">
        <v>664</v>
      </c>
      <c r="BS135" s="139">
        <v>699</v>
      </c>
      <c r="BT135" s="139">
        <v>849</v>
      </c>
      <c r="BU135" s="139">
        <v>736</v>
      </c>
      <c r="BV135" s="139">
        <v>698</v>
      </c>
      <c r="BW135" s="139">
        <v>621</v>
      </c>
      <c r="BX135" s="139">
        <v>568</v>
      </c>
      <c r="BY135" s="139">
        <v>635</v>
      </c>
      <c r="BZ135" s="139">
        <v>603</v>
      </c>
      <c r="CA135" s="139">
        <v>866</v>
      </c>
      <c r="CB135" s="139">
        <v>919</v>
      </c>
      <c r="CC135" s="139">
        <v>859</v>
      </c>
      <c r="CD135" s="139">
        <v>996</v>
      </c>
    </row>
    <row r="136" spans="2:82" ht="18" customHeight="1">
      <c r="C136" s="131"/>
      <c r="D136" s="131"/>
      <c r="E136" s="131"/>
      <c r="T136" s="91"/>
      <c r="V136" s="125"/>
      <c r="X136" s="122"/>
      <c r="Y136" s="131"/>
      <c r="Z136" s="131"/>
      <c r="AA136" s="131"/>
      <c r="AB136" s="122"/>
      <c r="AC136" s="122"/>
      <c r="AD136" s="122"/>
      <c r="AE136" s="122"/>
      <c r="AF136" s="326"/>
      <c r="AG136" s="326"/>
      <c r="AH136" s="122"/>
      <c r="AI136" s="122"/>
      <c r="AJ136" s="122"/>
      <c r="AK136" s="122"/>
      <c r="AL136" s="122"/>
      <c r="AM136" s="156"/>
      <c r="AN136" s="122"/>
      <c r="AO136" s="122"/>
      <c r="AP136" s="326"/>
      <c r="AQ136" s="122"/>
      <c r="AR136" s="600"/>
      <c r="AS136" s="131" t="s">
        <v>36</v>
      </c>
      <c r="AT136" s="139">
        <v>77</v>
      </c>
      <c r="AU136" s="139">
        <v>69</v>
      </c>
      <c r="AV136" s="139">
        <v>85</v>
      </c>
      <c r="AW136" s="139">
        <v>77</v>
      </c>
      <c r="AX136" s="139">
        <v>107</v>
      </c>
      <c r="AY136" s="139">
        <v>121</v>
      </c>
      <c r="AZ136" s="139">
        <v>127</v>
      </c>
      <c r="BA136" s="139">
        <v>160</v>
      </c>
      <c r="BB136" s="139">
        <v>151</v>
      </c>
      <c r="BC136" s="139">
        <v>133</v>
      </c>
      <c r="BD136" s="139">
        <v>116</v>
      </c>
      <c r="BE136" s="139">
        <v>102</v>
      </c>
      <c r="BF136" s="139">
        <v>94</v>
      </c>
      <c r="BG136" s="139">
        <v>90</v>
      </c>
      <c r="BH136" s="139">
        <v>106</v>
      </c>
      <c r="BI136" s="139">
        <v>131</v>
      </c>
      <c r="BM136" s="600"/>
      <c r="BN136" s="142" t="s">
        <v>36</v>
      </c>
      <c r="BO136" s="139">
        <v>285</v>
      </c>
      <c r="BP136" s="139">
        <v>263</v>
      </c>
      <c r="BQ136" s="139">
        <v>277</v>
      </c>
      <c r="BR136" s="139">
        <v>259</v>
      </c>
      <c r="BS136" s="139">
        <v>310</v>
      </c>
      <c r="BT136" s="139">
        <v>356</v>
      </c>
      <c r="BU136" s="139">
        <v>347</v>
      </c>
      <c r="BV136" s="139">
        <v>420</v>
      </c>
      <c r="BW136" s="139">
        <v>406</v>
      </c>
      <c r="BX136" s="139">
        <v>393</v>
      </c>
      <c r="BY136" s="139">
        <v>378</v>
      </c>
      <c r="BZ136" s="139">
        <v>392</v>
      </c>
      <c r="CA136" s="139">
        <v>443</v>
      </c>
      <c r="CB136" s="139">
        <v>558</v>
      </c>
      <c r="CC136" s="139">
        <v>599</v>
      </c>
      <c r="CD136" s="139">
        <v>574</v>
      </c>
    </row>
    <row r="137" spans="2:82">
      <c r="B137" s="151"/>
      <c r="C137" s="131"/>
      <c r="D137" s="131"/>
      <c r="E137" s="131"/>
      <c r="F137" s="153"/>
      <c r="G137" s="153"/>
      <c r="H137" s="153"/>
      <c r="I137" s="153"/>
      <c r="J137" s="153"/>
      <c r="K137" s="153"/>
      <c r="L137" s="153"/>
      <c r="M137" s="153"/>
      <c r="N137" s="153"/>
      <c r="O137" s="153"/>
      <c r="P137" s="153"/>
      <c r="Q137" s="153"/>
      <c r="R137" s="153"/>
      <c r="S137" s="153"/>
      <c r="T137" s="155"/>
      <c r="V137" s="133"/>
      <c r="X137" s="156"/>
      <c r="Y137" s="131"/>
      <c r="Z137" s="131"/>
      <c r="AA137" s="131"/>
      <c r="AB137" s="158"/>
      <c r="AC137" s="158"/>
      <c r="AD137" s="158"/>
      <c r="AE137" s="158"/>
      <c r="AF137" s="158"/>
      <c r="AG137" s="158"/>
      <c r="AH137" s="413"/>
      <c r="AI137" s="158"/>
      <c r="AJ137" s="158"/>
      <c r="AK137" s="158"/>
      <c r="AL137" s="158"/>
      <c r="AM137" s="158"/>
      <c r="AN137" s="158"/>
      <c r="AO137" s="158"/>
      <c r="AP137" s="326"/>
      <c r="AQ137" s="122"/>
      <c r="AR137" s="600"/>
      <c r="AS137" s="131" t="s">
        <v>144</v>
      </c>
      <c r="AT137" s="135">
        <v>0</v>
      </c>
      <c r="AU137" s="135">
        <v>0</v>
      </c>
      <c r="AV137" s="135">
        <v>0</v>
      </c>
      <c r="AW137" s="135">
        <v>0</v>
      </c>
      <c r="AX137" s="135">
        <v>0</v>
      </c>
      <c r="AY137" s="135">
        <v>0</v>
      </c>
      <c r="AZ137" s="135">
        <v>0</v>
      </c>
      <c r="BA137" s="135">
        <v>0</v>
      </c>
      <c r="BB137" s="135">
        <v>0</v>
      </c>
      <c r="BC137" s="139">
        <v>0</v>
      </c>
      <c r="BD137" s="139">
        <v>0</v>
      </c>
      <c r="BE137" s="139">
        <v>20</v>
      </c>
      <c r="BF137" s="139">
        <v>15</v>
      </c>
      <c r="BG137" s="139">
        <v>13</v>
      </c>
      <c r="BH137" s="139">
        <v>10</v>
      </c>
      <c r="BI137" s="139">
        <v>16</v>
      </c>
      <c r="BM137" s="600"/>
      <c r="BN137" s="131" t="s">
        <v>144</v>
      </c>
      <c r="BO137" s="135">
        <v>0</v>
      </c>
      <c r="BP137" s="135">
        <v>0</v>
      </c>
      <c r="BQ137" s="135">
        <v>0</v>
      </c>
      <c r="BR137" s="135">
        <v>0</v>
      </c>
      <c r="BS137" s="135">
        <v>0</v>
      </c>
      <c r="BT137" s="135">
        <v>0</v>
      </c>
      <c r="BU137" s="135">
        <v>0</v>
      </c>
      <c r="BV137" s="135">
        <v>0</v>
      </c>
      <c r="BW137" s="135">
        <v>0</v>
      </c>
      <c r="BX137" s="139">
        <v>0</v>
      </c>
      <c r="BY137" s="139">
        <v>0</v>
      </c>
      <c r="BZ137" s="139">
        <v>48</v>
      </c>
      <c r="CA137" s="139">
        <v>56</v>
      </c>
      <c r="CB137" s="139">
        <v>58</v>
      </c>
      <c r="CC137" s="139">
        <v>51</v>
      </c>
      <c r="CD137" s="139">
        <v>75</v>
      </c>
    </row>
    <row r="138" spans="2:82">
      <c r="C138" s="131"/>
      <c r="D138" s="131"/>
      <c r="E138" s="131"/>
      <c r="T138" s="91"/>
      <c r="V138" s="133"/>
      <c r="X138" s="122"/>
      <c r="Y138" s="131"/>
      <c r="Z138" s="131"/>
      <c r="AA138" s="131"/>
      <c r="AB138" s="122"/>
      <c r="AC138" s="122"/>
      <c r="AD138" s="122"/>
      <c r="AE138" s="122"/>
      <c r="AF138" s="326"/>
      <c r="AG138" s="326"/>
      <c r="AH138" s="122"/>
      <c r="AI138" s="122"/>
      <c r="AJ138" s="122"/>
      <c r="AK138" s="122"/>
      <c r="AL138" s="122"/>
      <c r="AM138" s="156"/>
      <c r="AN138" s="122"/>
      <c r="AO138" s="122"/>
      <c r="AP138" s="326"/>
      <c r="AQ138" s="122"/>
      <c r="AR138" s="600"/>
      <c r="AS138" s="131" t="s">
        <v>37</v>
      </c>
      <c r="AT138" s="139">
        <v>0</v>
      </c>
      <c r="AU138" s="139">
        <v>0</v>
      </c>
      <c r="AV138" s="139">
        <v>0</v>
      </c>
      <c r="AW138" s="139">
        <v>0</v>
      </c>
      <c r="AX138" s="139">
        <v>0</v>
      </c>
      <c r="AY138" s="139">
        <v>0</v>
      </c>
      <c r="AZ138" s="139">
        <v>0</v>
      </c>
      <c r="BA138" s="139">
        <v>0</v>
      </c>
      <c r="BB138" s="139">
        <v>0</v>
      </c>
      <c r="BC138" s="139">
        <v>0</v>
      </c>
      <c r="BD138" s="139">
        <v>0</v>
      </c>
      <c r="BE138" s="139">
        <v>2</v>
      </c>
      <c r="BF138" s="139">
        <v>2</v>
      </c>
      <c r="BG138" s="139">
        <v>1</v>
      </c>
      <c r="BH138" s="139">
        <v>3</v>
      </c>
      <c r="BI138" s="139">
        <v>3</v>
      </c>
      <c r="BM138" s="600"/>
      <c r="BN138" s="142" t="s">
        <v>37</v>
      </c>
      <c r="BO138" s="139">
        <v>0</v>
      </c>
      <c r="BP138" s="139">
        <v>0</v>
      </c>
      <c r="BQ138" s="139">
        <v>0</v>
      </c>
      <c r="BR138" s="139">
        <v>0</v>
      </c>
      <c r="BS138" s="139">
        <v>0</v>
      </c>
      <c r="BT138" s="139">
        <v>0</v>
      </c>
      <c r="BU138" s="139">
        <v>0</v>
      </c>
      <c r="BV138" s="139">
        <v>0</v>
      </c>
      <c r="BW138" s="139">
        <v>1</v>
      </c>
      <c r="BX138" s="139">
        <v>0</v>
      </c>
      <c r="BY138" s="139">
        <v>0</v>
      </c>
      <c r="BZ138" s="139">
        <v>4</v>
      </c>
      <c r="CA138" s="139">
        <v>3</v>
      </c>
      <c r="CB138" s="139">
        <v>2</v>
      </c>
      <c r="CC138" s="139">
        <v>5</v>
      </c>
      <c r="CD138" s="139">
        <v>8</v>
      </c>
    </row>
    <row r="139" spans="2:82">
      <c r="C139" s="131"/>
      <c r="D139" s="131"/>
      <c r="E139" s="131"/>
      <c r="T139" s="91"/>
      <c r="U139" s="125"/>
      <c r="V139" s="133"/>
      <c r="X139" s="122"/>
      <c r="Y139" s="131"/>
      <c r="Z139" s="131"/>
      <c r="AA139" s="131"/>
      <c r="AB139" s="122"/>
      <c r="AC139" s="122"/>
      <c r="AD139" s="122"/>
      <c r="AE139" s="122"/>
      <c r="AF139" s="326"/>
      <c r="AG139" s="326"/>
      <c r="AH139" s="122"/>
      <c r="AI139" s="122"/>
      <c r="AJ139" s="122"/>
      <c r="AK139" s="122"/>
      <c r="AL139" s="122"/>
      <c r="AM139" s="156"/>
      <c r="AN139" s="122"/>
      <c r="AO139" s="122"/>
      <c r="AP139" s="326"/>
      <c r="AQ139" s="122"/>
      <c r="AR139" s="601"/>
      <c r="AS139" s="147" t="s">
        <v>38</v>
      </c>
      <c r="AT139" s="145">
        <v>0</v>
      </c>
      <c r="AU139" s="145">
        <v>0</v>
      </c>
      <c r="AV139" s="146">
        <v>2</v>
      </c>
      <c r="AW139" s="145">
        <v>0</v>
      </c>
      <c r="AX139" s="145">
        <v>0</v>
      </c>
      <c r="AY139" s="146">
        <v>21</v>
      </c>
      <c r="AZ139" s="146">
        <v>12</v>
      </c>
      <c r="BA139" s="146">
        <v>5</v>
      </c>
      <c r="BB139" s="146">
        <v>9</v>
      </c>
      <c r="BC139" s="146">
        <v>5</v>
      </c>
      <c r="BD139" s="146">
        <v>17</v>
      </c>
      <c r="BE139" s="146">
        <v>18</v>
      </c>
      <c r="BF139" s="146">
        <v>11</v>
      </c>
      <c r="BG139" s="146">
        <v>8</v>
      </c>
      <c r="BH139" s="146">
        <v>12</v>
      </c>
      <c r="BI139" s="146">
        <v>15</v>
      </c>
      <c r="BM139" s="601"/>
      <c r="BN139" s="144" t="s">
        <v>38</v>
      </c>
      <c r="BO139" s="145">
        <v>2</v>
      </c>
      <c r="BP139" s="145">
        <v>0</v>
      </c>
      <c r="BQ139" s="146">
        <v>5</v>
      </c>
      <c r="BR139" s="145">
        <v>0</v>
      </c>
      <c r="BS139" s="145">
        <v>0</v>
      </c>
      <c r="BT139" s="146">
        <v>38</v>
      </c>
      <c r="BU139" s="146">
        <v>31</v>
      </c>
      <c r="BV139" s="146">
        <v>11</v>
      </c>
      <c r="BW139" s="146">
        <v>26</v>
      </c>
      <c r="BX139" s="146">
        <v>28</v>
      </c>
      <c r="BY139" s="146">
        <v>45</v>
      </c>
      <c r="BZ139" s="146">
        <v>70</v>
      </c>
      <c r="CA139" s="146">
        <v>68</v>
      </c>
      <c r="CB139" s="146">
        <v>57</v>
      </c>
      <c r="CC139" s="146">
        <v>53</v>
      </c>
      <c r="CD139" s="146">
        <v>44</v>
      </c>
    </row>
    <row r="140" spans="2:82">
      <c r="C140" s="122"/>
      <c r="D140" s="122"/>
      <c r="E140" s="122"/>
      <c r="T140" s="91"/>
      <c r="U140" s="133"/>
      <c r="V140" s="133"/>
      <c r="X140" s="122"/>
      <c r="Y140" s="122"/>
      <c r="Z140" s="122"/>
      <c r="AA140" s="122"/>
      <c r="AB140" s="122"/>
      <c r="AC140" s="122"/>
      <c r="AD140" s="122"/>
      <c r="AE140" s="122"/>
      <c r="AF140" s="326"/>
      <c r="AG140" s="326"/>
      <c r="AH140" s="122"/>
      <c r="AI140" s="122"/>
      <c r="AJ140" s="122"/>
      <c r="AK140" s="122"/>
      <c r="AL140" s="122"/>
      <c r="AM140" s="156"/>
      <c r="AN140" s="122"/>
      <c r="AO140" s="122"/>
      <c r="AP140" s="326"/>
      <c r="AQ140" s="122"/>
      <c r="AR140" s="218"/>
      <c r="AT140" s="122"/>
      <c r="AU140" s="122"/>
      <c r="AV140" s="122"/>
      <c r="BB140" s="319"/>
      <c r="BD140" s="307"/>
      <c r="BN140" s="122"/>
      <c r="BO140" s="122"/>
      <c r="BP140" s="122"/>
      <c r="BQ140" s="122"/>
      <c r="BR140" s="122"/>
      <c r="BS140" s="122"/>
      <c r="BT140" s="122"/>
      <c r="BU140" s="122"/>
      <c r="BV140" s="326"/>
      <c r="BW140" s="326"/>
      <c r="BX140" s="326"/>
      <c r="BY140" s="326"/>
      <c r="BZ140" s="326"/>
      <c r="CA140" s="326"/>
      <c r="CB140" s="326"/>
      <c r="CC140" s="306"/>
      <c r="CD140" s="306"/>
    </row>
    <row r="141" spans="2:82">
      <c r="B141" s="123" t="s">
        <v>26</v>
      </c>
      <c r="C141" s="124" t="s">
        <v>122</v>
      </c>
      <c r="D141" s="124" t="s">
        <v>121</v>
      </c>
      <c r="E141" s="124" t="s">
        <v>120</v>
      </c>
      <c r="F141" s="123" t="s">
        <v>49</v>
      </c>
      <c r="G141" s="123" t="s">
        <v>48</v>
      </c>
      <c r="H141" s="123" t="s">
        <v>47</v>
      </c>
      <c r="I141" s="123" t="s">
        <v>46</v>
      </c>
      <c r="J141" s="123" t="s">
        <v>45</v>
      </c>
      <c r="K141" s="123" t="s">
        <v>44</v>
      </c>
      <c r="L141" s="123" t="s">
        <v>43</v>
      </c>
      <c r="M141" s="123" t="s">
        <v>95</v>
      </c>
      <c r="N141" s="123" t="s">
        <v>69</v>
      </c>
      <c r="O141" s="123" t="s">
        <v>77</v>
      </c>
      <c r="P141" s="123" t="s">
        <v>143</v>
      </c>
      <c r="Q141" s="123" t="str">
        <f>Q118</f>
        <v>2018-19</v>
      </c>
      <c r="R141" s="125" t="s">
        <v>183</v>
      </c>
      <c r="S141" s="125"/>
      <c r="T141" s="85" t="s">
        <v>111</v>
      </c>
      <c r="U141" s="133"/>
      <c r="V141" s="133"/>
      <c r="X141" s="127" t="s">
        <v>26</v>
      </c>
      <c r="Y141" s="127" t="s">
        <v>122</v>
      </c>
      <c r="Z141" s="127" t="s">
        <v>121</v>
      </c>
      <c r="AA141" s="127" t="s">
        <v>120</v>
      </c>
      <c r="AB141" s="127" t="s">
        <v>49</v>
      </c>
      <c r="AC141" s="127" t="s">
        <v>48</v>
      </c>
      <c r="AD141" s="127" t="s">
        <v>47</v>
      </c>
      <c r="AE141" s="127" t="s">
        <v>46</v>
      </c>
      <c r="AF141" s="127" t="s">
        <v>45</v>
      </c>
      <c r="AG141" s="127" t="s">
        <v>44</v>
      </c>
      <c r="AH141" s="410" t="s">
        <v>43</v>
      </c>
      <c r="AI141" s="127" t="s">
        <v>95</v>
      </c>
      <c r="AJ141" s="127" t="s">
        <v>69</v>
      </c>
      <c r="AK141" s="127" t="s">
        <v>77</v>
      </c>
      <c r="AL141" s="127" t="str">
        <f>AL118</f>
        <v>2017-18</v>
      </c>
      <c r="AM141" s="127" t="str">
        <f>AM118</f>
        <v>2018-19</v>
      </c>
      <c r="AN141" s="127" t="str">
        <f>AN118</f>
        <v>2019-20</v>
      </c>
      <c r="AO141" s="124"/>
      <c r="AP141" s="326"/>
      <c r="AQ141" s="122"/>
      <c r="AR141" s="218"/>
      <c r="AS141" s="124" t="s">
        <v>26</v>
      </c>
      <c r="AT141" s="124" t="s">
        <v>122</v>
      </c>
      <c r="AU141" s="124" t="s">
        <v>121</v>
      </c>
      <c r="AV141" s="124" t="s">
        <v>120</v>
      </c>
      <c r="AW141" s="124" t="s">
        <v>49</v>
      </c>
      <c r="AX141" s="124" t="s">
        <v>48</v>
      </c>
      <c r="AY141" s="124" t="s">
        <v>47</v>
      </c>
      <c r="AZ141" s="124" t="s">
        <v>46</v>
      </c>
      <c r="BA141" s="124" t="s">
        <v>45</v>
      </c>
      <c r="BB141" s="124" t="s">
        <v>44</v>
      </c>
      <c r="BC141" s="124" t="s">
        <v>43</v>
      </c>
      <c r="BD141" s="124" t="s">
        <v>95</v>
      </c>
      <c r="BE141" s="127" t="s">
        <v>69</v>
      </c>
      <c r="BF141" s="127" t="s">
        <v>77</v>
      </c>
      <c r="BG141" s="127" t="str">
        <f>BG118</f>
        <v>2017-18</v>
      </c>
      <c r="BH141" s="127" t="str">
        <f>BH118</f>
        <v>2018-19</v>
      </c>
      <c r="BI141" s="127" t="str">
        <f>BI118</f>
        <v>2019-20</v>
      </c>
      <c r="BN141" s="124" t="s">
        <v>26</v>
      </c>
      <c r="BO141" s="124" t="s">
        <v>122</v>
      </c>
      <c r="BP141" s="124" t="s">
        <v>121</v>
      </c>
      <c r="BQ141" s="124" t="s">
        <v>120</v>
      </c>
      <c r="BR141" s="124" t="s">
        <v>49</v>
      </c>
      <c r="BS141" s="124" t="s">
        <v>48</v>
      </c>
      <c r="BT141" s="124" t="s">
        <v>47</v>
      </c>
      <c r="BU141" s="124" t="s">
        <v>46</v>
      </c>
      <c r="BV141" s="124" t="s">
        <v>45</v>
      </c>
      <c r="BW141" s="124" t="s">
        <v>44</v>
      </c>
      <c r="BX141" s="124" t="s">
        <v>43</v>
      </c>
      <c r="BY141" s="124" t="s">
        <v>95</v>
      </c>
      <c r="BZ141" s="124" t="s">
        <v>69</v>
      </c>
      <c r="CA141" s="124" t="s">
        <v>77</v>
      </c>
      <c r="CB141" s="124" t="str">
        <f>CB118</f>
        <v>2017-18</v>
      </c>
      <c r="CC141" s="124" t="str">
        <f t="shared" ref="CC141:CD141" si="122">CC118</f>
        <v>2018-19</v>
      </c>
      <c r="CD141" s="124" t="str">
        <f t="shared" si="122"/>
        <v>2019-20</v>
      </c>
    </row>
    <row r="142" spans="2:82">
      <c r="B142" s="131" t="s">
        <v>33</v>
      </c>
      <c r="C142" s="132">
        <f t="shared" ref="C142:N144" si="123">Y142+AT142*$V$6+AT149*$V$8+AT156*$V$10</f>
        <v>4324.6000000000004</v>
      </c>
      <c r="D142" s="132">
        <f t="shared" si="123"/>
        <v>4985.2</v>
      </c>
      <c r="E142" s="132">
        <f t="shared" si="123"/>
        <v>4754.3999999999996</v>
      </c>
      <c r="F142" s="132">
        <f t="shared" si="123"/>
        <v>4817.4000000000005</v>
      </c>
      <c r="G142" s="132">
        <f t="shared" si="123"/>
        <v>5456.2</v>
      </c>
      <c r="H142" s="132">
        <f t="shared" si="123"/>
        <v>6824.7999999999993</v>
      </c>
      <c r="I142" s="132">
        <f t="shared" si="123"/>
        <v>4646.8</v>
      </c>
      <c r="J142" s="132">
        <f t="shared" si="123"/>
        <v>4501.2</v>
      </c>
      <c r="K142" s="132">
        <f t="shared" si="123"/>
        <v>4447.8</v>
      </c>
      <c r="L142" s="132">
        <f t="shared" si="123"/>
        <v>4666.4000000000005</v>
      </c>
      <c r="M142" s="132">
        <f t="shared" si="123"/>
        <v>4637.2</v>
      </c>
      <c r="N142" s="132">
        <f t="shared" si="123"/>
        <v>4896.2</v>
      </c>
      <c r="O142" s="132">
        <f t="shared" ref="O142:R142" si="124">AK142+BF142*$V$6+BF149*$V$8+BF156*$V$10</f>
        <v>3918.3999999999996</v>
      </c>
      <c r="P142" s="132">
        <f t="shared" si="124"/>
        <v>3263.4</v>
      </c>
      <c r="Q142" s="132">
        <f t="shared" si="124"/>
        <v>3545.2000000000003</v>
      </c>
      <c r="R142" s="132">
        <f t="shared" si="124"/>
        <v>3055.4</v>
      </c>
      <c r="S142" s="133"/>
      <c r="T142" s="344">
        <v>737.50664509247463</v>
      </c>
      <c r="U142" s="133"/>
      <c r="V142" s="133"/>
      <c r="X142" s="131" t="s">
        <v>33</v>
      </c>
      <c r="Y142" s="135">
        <v>2278</v>
      </c>
      <c r="Z142" s="135">
        <v>2596</v>
      </c>
      <c r="AA142" s="135">
        <v>2460</v>
      </c>
      <c r="AB142" s="135">
        <v>2510</v>
      </c>
      <c r="AC142" s="135">
        <v>2837</v>
      </c>
      <c r="AD142" s="135">
        <v>3509</v>
      </c>
      <c r="AE142" s="135">
        <v>2375</v>
      </c>
      <c r="AF142" s="135">
        <v>2305</v>
      </c>
      <c r="AG142" s="135">
        <v>2338</v>
      </c>
      <c r="AH142" s="411">
        <v>2438</v>
      </c>
      <c r="AI142" s="135">
        <v>2477</v>
      </c>
      <c r="AJ142" s="135">
        <v>2646</v>
      </c>
      <c r="AK142" s="135">
        <v>2106</v>
      </c>
      <c r="AL142" s="135">
        <v>1754</v>
      </c>
      <c r="AM142" s="135">
        <v>1896</v>
      </c>
      <c r="AN142" s="135">
        <v>1671</v>
      </c>
      <c r="AO142" s="136"/>
      <c r="AP142" s="326"/>
      <c r="AQ142" s="122"/>
      <c r="AR142" s="602" t="s">
        <v>98</v>
      </c>
      <c r="AS142" s="376" t="s">
        <v>33</v>
      </c>
      <c r="AT142" s="138">
        <v>715</v>
      </c>
      <c r="AU142" s="138">
        <v>734</v>
      </c>
      <c r="AV142" s="138">
        <v>670</v>
      </c>
      <c r="AW142" s="138">
        <v>662</v>
      </c>
      <c r="AX142" s="138">
        <v>755</v>
      </c>
      <c r="AY142" s="138">
        <v>848</v>
      </c>
      <c r="AZ142" s="138">
        <v>529</v>
      </c>
      <c r="BA142" s="138">
        <v>497</v>
      </c>
      <c r="BB142" s="138">
        <v>542</v>
      </c>
      <c r="BC142" s="138">
        <v>576</v>
      </c>
      <c r="BD142" s="138">
        <v>673</v>
      </c>
      <c r="BE142" s="138">
        <v>801</v>
      </c>
      <c r="BF142" s="138">
        <v>619</v>
      </c>
      <c r="BG142" s="138">
        <v>478</v>
      </c>
      <c r="BH142" s="138">
        <v>503</v>
      </c>
      <c r="BI142" s="138">
        <v>473</v>
      </c>
      <c r="BM142" s="603" t="s">
        <v>51</v>
      </c>
      <c r="BN142" s="137" t="s">
        <v>33</v>
      </c>
      <c r="BO142" s="138">
        <v>945</v>
      </c>
      <c r="BP142" s="138">
        <v>1023</v>
      </c>
      <c r="BQ142" s="138">
        <v>937</v>
      </c>
      <c r="BR142" s="138">
        <v>930</v>
      </c>
      <c r="BS142" s="138">
        <v>968</v>
      </c>
      <c r="BT142" s="138">
        <v>1375</v>
      </c>
      <c r="BU142" s="138">
        <v>1093</v>
      </c>
      <c r="BV142" s="138">
        <v>1028</v>
      </c>
      <c r="BW142" s="138">
        <v>969</v>
      </c>
      <c r="BX142" s="138">
        <v>1014</v>
      </c>
      <c r="BY142" s="138">
        <v>772</v>
      </c>
      <c r="BZ142" s="138">
        <v>650</v>
      </c>
      <c r="CA142" s="138">
        <v>580</v>
      </c>
      <c r="CB142" s="138">
        <v>428</v>
      </c>
      <c r="CC142" s="138">
        <v>577</v>
      </c>
      <c r="CD142" s="138">
        <v>414</v>
      </c>
    </row>
    <row r="143" spans="2:82">
      <c r="B143" s="131" t="s">
        <v>9</v>
      </c>
      <c r="C143" s="133">
        <f t="shared" si="123"/>
        <v>3289.7999999999997</v>
      </c>
      <c r="D143" s="133">
        <f t="shared" si="123"/>
        <v>3671.2</v>
      </c>
      <c r="E143" s="133">
        <f t="shared" si="123"/>
        <v>3793.6000000000004</v>
      </c>
      <c r="F143" s="133">
        <f t="shared" si="123"/>
        <v>3508</v>
      </c>
      <c r="G143" s="133">
        <f t="shared" si="123"/>
        <v>3795</v>
      </c>
      <c r="H143" s="133">
        <f t="shared" si="123"/>
        <v>4974.6000000000004</v>
      </c>
      <c r="I143" s="133">
        <f t="shared" si="123"/>
        <v>3994.6</v>
      </c>
      <c r="J143" s="133">
        <f t="shared" si="123"/>
        <v>3782.7999999999997</v>
      </c>
      <c r="K143" s="133">
        <f t="shared" si="123"/>
        <v>3550</v>
      </c>
      <c r="L143" s="133">
        <f t="shared" si="123"/>
        <v>3596.3999999999996</v>
      </c>
      <c r="M143" s="133">
        <f t="shared" si="123"/>
        <v>3634.4</v>
      </c>
      <c r="N143" s="133">
        <f t="shared" si="123"/>
        <v>3688.4</v>
      </c>
      <c r="O143" s="133">
        <f t="shared" ref="O143:R143" si="125">AK143+BF143*$V$6+BF150*$V$8+BF157*$V$10</f>
        <v>3170</v>
      </c>
      <c r="P143" s="133">
        <f t="shared" si="125"/>
        <v>2710.6</v>
      </c>
      <c r="Q143" s="133">
        <f t="shared" si="125"/>
        <v>2784.2000000000003</v>
      </c>
      <c r="R143" s="133">
        <f t="shared" si="125"/>
        <v>2737.8</v>
      </c>
      <c r="S143" s="133"/>
      <c r="T143" s="344">
        <v>458.99131969521665</v>
      </c>
      <c r="U143" s="133"/>
      <c r="V143" s="133"/>
      <c r="X143" s="131" t="s">
        <v>9</v>
      </c>
      <c r="Y143" s="135">
        <v>1700</v>
      </c>
      <c r="Z143" s="135">
        <v>1896</v>
      </c>
      <c r="AA143" s="135">
        <v>1967</v>
      </c>
      <c r="AB143" s="135">
        <v>1812</v>
      </c>
      <c r="AC143" s="135">
        <v>1973</v>
      </c>
      <c r="AD143" s="135">
        <v>2554</v>
      </c>
      <c r="AE143" s="135">
        <v>2048</v>
      </c>
      <c r="AF143" s="135">
        <v>1937</v>
      </c>
      <c r="AG143" s="135">
        <v>1824</v>
      </c>
      <c r="AH143" s="411">
        <v>1853</v>
      </c>
      <c r="AI143" s="135">
        <v>1878</v>
      </c>
      <c r="AJ143" s="135">
        <v>1948</v>
      </c>
      <c r="AK143" s="135">
        <v>1664</v>
      </c>
      <c r="AL143" s="135">
        <v>1419</v>
      </c>
      <c r="AM143" s="135">
        <v>1464</v>
      </c>
      <c r="AN143" s="135">
        <v>1458</v>
      </c>
      <c r="AO143" s="136"/>
      <c r="AP143" s="326"/>
      <c r="AQ143" s="122"/>
      <c r="AR143" s="600"/>
      <c r="AS143" s="131" t="s">
        <v>9</v>
      </c>
      <c r="AT143" s="139">
        <v>497</v>
      </c>
      <c r="AU143" s="139">
        <v>490</v>
      </c>
      <c r="AV143" s="139">
        <v>536</v>
      </c>
      <c r="AW143" s="139">
        <v>463</v>
      </c>
      <c r="AX143" s="139">
        <v>515</v>
      </c>
      <c r="AY143" s="139">
        <v>620</v>
      </c>
      <c r="AZ143" s="139">
        <v>479</v>
      </c>
      <c r="BA143" s="139">
        <v>404</v>
      </c>
      <c r="BB143" s="139">
        <v>376</v>
      </c>
      <c r="BC143" s="139">
        <v>394</v>
      </c>
      <c r="BD143" s="139">
        <v>431</v>
      </c>
      <c r="BE143" s="139">
        <v>552</v>
      </c>
      <c r="BF143" s="139">
        <v>443</v>
      </c>
      <c r="BG143" s="139">
        <v>339</v>
      </c>
      <c r="BH143" s="139">
        <v>343</v>
      </c>
      <c r="BI143" s="139">
        <v>353</v>
      </c>
      <c r="BM143" s="604"/>
      <c r="BN143" s="142" t="s">
        <v>9</v>
      </c>
      <c r="BO143" s="139">
        <v>768</v>
      </c>
      <c r="BP143" s="139">
        <v>835</v>
      </c>
      <c r="BQ143" s="139">
        <v>854</v>
      </c>
      <c r="BR143" s="139">
        <v>800</v>
      </c>
      <c r="BS143" s="139">
        <v>788</v>
      </c>
      <c r="BT143" s="139">
        <v>1102</v>
      </c>
      <c r="BU143" s="139">
        <v>979</v>
      </c>
      <c r="BV143" s="139">
        <v>925</v>
      </c>
      <c r="BW143" s="139">
        <v>881</v>
      </c>
      <c r="BX143" s="139">
        <v>877</v>
      </c>
      <c r="BY143" s="139">
        <v>775</v>
      </c>
      <c r="BZ143" s="139">
        <v>602</v>
      </c>
      <c r="CA143" s="139">
        <v>507</v>
      </c>
      <c r="CB143" s="139">
        <v>442</v>
      </c>
      <c r="CC143" s="139">
        <v>503</v>
      </c>
      <c r="CD143" s="139">
        <v>512</v>
      </c>
    </row>
    <row r="144" spans="2:82" ht="18" customHeight="1">
      <c r="B144" s="131" t="s">
        <v>34</v>
      </c>
      <c r="C144" s="133">
        <f t="shared" si="123"/>
        <v>2729.4</v>
      </c>
      <c r="D144" s="133">
        <f t="shared" si="123"/>
        <v>2786.6</v>
      </c>
      <c r="E144" s="133">
        <f t="shared" si="123"/>
        <v>2987.8</v>
      </c>
      <c r="F144" s="133">
        <f t="shared" si="123"/>
        <v>2832.6</v>
      </c>
      <c r="G144" s="133">
        <f t="shared" si="123"/>
        <v>3071.4</v>
      </c>
      <c r="H144" s="133">
        <f t="shared" si="123"/>
        <v>3688.6000000000004</v>
      </c>
      <c r="I144" s="133">
        <f t="shared" si="123"/>
        <v>3262.6</v>
      </c>
      <c r="J144" s="133">
        <f t="shared" si="123"/>
        <v>3382.2</v>
      </c>
      <c r="K144" s="133">
        <f t="shared" si="123"/>
        <v>3146.8</v>
      </c>
      <c r="L144" s="133">
        <f t="shared" si="123"/>
        <v>2962.3999999999996</v>
      </c>
      <c r="M144" s="133">
        <f t="shared" si="123"/>
        <v>2986.8</v>
      </c>
      <c r="N144" s="133">
        <f t="shared" si="123"/>
        <v>3037.2</v>
      </c>
      <c r="O144" s="133">
        <f t="shared" ref="O144:R144" si="126">AK144+BF144*$V$6+BF151*$V$8+BF158*$V$10</f>
        <v>2695.4</v>
      </c>
      <c r="P144" s="133">
        <f t="shared" si="126"/>
        <v>2572</v>
      </c>
      <c r="Q144" s="133">
        <f t="shared" si="126"/>
        <v>2459.4</v>
      </c>
      <c r="R144" s="133">
        <f t="shared" si="126"/>
        <v>2506</v>
      </c>
      <c r="S144" s="133"/>
      <c r="T144" s="344">
        <v>297.33659265777129</v>
      </c>
      <c r="U144" s="133"/>
      <c r="V144" s="133"/>
      <c r="X144" s="131" t="s">
        <v>34</v>
      </c>
      <c r="Y144" s="135">
        <v>1417</v>
      </c>
      <c r="Z144" s="135">
        <v>1445</v>
      </c>
      <c r="AA144" s="135">
        <v>1547</v>
      </c>
      <c r="AB144" s="135">
        <v>1468</v>
      </c>
      <c r="AC144" s="135">
        <v>1586</v>
      </c>
      <c r="AD144" s="135">
        <v>1903</v>
      </c>
      <c r="AE144" s="135">
        <v>1671</v>
      </c>
      <c r="AF144" s="135">
        <v>1717</v>
      </c>
      <c r="AG144" s="135">
        <v>1611</v>
      </c>
      <c r="AH144" s="411">
        <v>1510</v>
      </c>
      <c r="AI144" s="135">
        <v>1540</v>
      </c>
      <c r="AJ144" s="135">
        <v>1567</v>
      </c>
      <c r="AK144" s="135">
        <v>1408</v>
      </c>
      <c r="AL144" s="135">
        <v>1340</v>
      </c>
      <c r="AM144" s="135">
        <v>1279</v>
      </c>
      <c r="AN144" s="135">
        <v>1319</v>
      </c>
      <c r="AO144" s="136"/>
      <c r="AP144" s="326"/>
      <c r="AQ144" s="122"/>
      <c r="AR144" s="600"/>
      <c r="AS144" s="131" t="s">
        <v>34</v>
      </c>
      <c r="AT144" s="139">
        <v>410</v>
      </c>
      <c r="AU144" s="139">
        <v>420</v>
      </c>
      <c r="AV144" s="139">
        <v>381</v>
      </c>
      <c r="AW144" s="139">
        <v>387</v>
      </c>
      <c r="AX144" s="139">
        <v>381</v>
      </c>
      <c r="AY144" s="139">
        <v>471</v>
      </c>
      <c r="AZ144" s="139">
        <v>382</v>
      </c>
      <c r="BA144" s="139">
        <v>343</v>
      </c>
      <c r="BB144" s="139">
        <v>338</v>
      </c>
      <c r="BC144" s="139">
        <v>272</v>
      </c>
      <c r="BD144" s="139">
        <v>308</v>
      </c>
      <c r="BE144" s="139">
        <v>355</v>
      </c>
      <c r="BF144" s="139">
        <v>355</v>
      </c>
      <c r="BG144" s="139">
        <v>338</v>
      </c>
      <c r="BH144" s="139">
        <v>292</v>
      </c>
      <c r="BI144" s="139">
        <v>305</v>
      </c>
      <c r="BM144" s="604"/>
      <c r="BN144" s="142" t="s">
        <v>34</v>
      </c>
      <c r="BO144" s="139">
        <v>659</v>
      </c>
      <c r="BP144" s="139">
        <v>697</v>
      </c>
      <c r="BQ144" s="139">
        <v>736</v>
      </c>
      <c r="BR144" s="139">
        <v>691</v>
      </c>
      <c r="BS144" s="139">
        <v>736</v>
      </c>
      <c r="BT144" s="139">
        <v>916</v>
      </c>
      <c r="BU144" s="139">
        <v>860</v>
      </c>
      <c r="BV144" s="139">
        <v>905</v>
      </c>
      <c r="BW144" s="139">
        <v>845</v>
      </c>
      <c r="BX144" s="139">
        <v>798</v>
      </c>
      <c r="BY144" s="139">
        <v>778</v>
      </c>
      <c r="BZ144" s="139">
        <v>659</v>
      </c>
      <c r="CA144" s="139">
        <v>524</v>
      </c>
      <c r="CB144" s="139">
        <v>470</v>
      </c>
      <c r="CC144" s="139">
        <v>500</v>
      </c>
      <c r="CD144" s="139">
        <v>549</v>
      </c>
    </row>
    <row r="145" spans="2:82">
      <c r="B145" s="131" t="s">
        <v>35</v>
      </c>
      <c r="C145" s="133">
        <f t="shared" ref="C145:N145" si="127">Y145</f>
        <v>240</v>
      </c>
      <c r="D145" s="133">
        <f t="shared" si="127"/>
        <v>291</v>
      </c>
      <c r="E145" s="133">
        <f t="shared" si="127"/>
        <v>321</v>
      </c>
      <c r="F145" s="133">
        <f t="shared" si="127"/>
        <v>322</v>
      </c>
      <c r="G145" s="133">
        <f t="shared" si="127"/>
        <v>790</v>
      </c>
      <c r="H145" s="133">
        <f t="shared" si="127"/>
        <v>926</v>
      </c>
      <c r="I145" s="133">
        <f t="shared" si="127"/>
        <v>1092</v>
      </c>
      <c r="J145" s="133">
        <f t="shared" si="127"/>
        <v>997</v>
      </c>
      <c r="K145" s="133">
        <f t="shared" si="127"/>
        <v>1119</v>
      </c>
      <c r="L145" s="133">
        <f t="shared" si="127"/>
        <v>1126</v>
      </c>
      <c r="M145" s="133">
        <f t="shared" si="127"/>
        <v>1375</v>
      </c>
      <c r="N145" s="133">
        <f t="shared" si="127"/>
        <v>1506</v>
      </c>
      <c r="O145" s="133">
        <f t="shared" ref="O145" si="128">AK145</f>
        <v>1384</v>
      </c>
      <c r="P145" s="133">
        <f t="shared" ref="P145" si="129">AL145</f>
        <v>1260</v>
      </c>
      <c r="Q145" s="133">
        <f t="shared" ref="Q145" si="130">AM145</f>
        <v>1298</v>
      </c>
      <c r="R145" s="133">
        <f t="shared" ref="R145" si="131">AN145</f>
        <v>1373</v>
      </c>
      <c r="S145" s="133"/>
      <c r="T145" s="344">
        <v>382.74946839356369</v>
      </c>
      <c r="U145" s="133"/>
      <c r="V145" s="133"/>
      <c r="X145" s="131" t="s">
        <v>35</v>
      </c>
      <c r="Y145" s="135">
        <v>240</v>
      </c>
      <c r="Z145" s="135">
        <v>291</v>
      </c>
      <c r="AA145" s="135">
        <v>321</v>
      </c>
      <c r="AB145" s="135">
        <v>322</v>
      </c>
      <c r="AC145" s="135">
        <v>790</v>
      </c>
      <c r="AD145" s="135">
        <v>926</v>
      </c>
      <c r="AE145" s="135">
        <v>1092</v>
      </c>
      <c r="AF145" s="135">
        <v>997</v>
      </c>
      <c r="AG145" s="135">
        <v>1119</v>
      </c>
      <c r="AH145" s="411">
        <v>1126</v>
      </c>
      <c r="AI145" s="135">
        <v>1375</v>
      </c>
      <c r="AJ145" s="135">
        <v>1506</v>
      </c>
      <c r="AK145" s="135">
        <v>1384</v>
      </c>
      <c r="AL145" s="135">
        <v>1260</v>
      </c>
      <c r="AM145" s="135">
        <v>1298</v>
      </c>
      <c r="AN145" s="135">
        <v>1373</v>
      </c>
      <c r="AO145" s="136"/>
      <c r="AP145" s="326"/>
      <c r="AQ145" s="122"/>
      <c r="AR145" s="600"/>
      <c r="AS145" s="131" t="s">
        <v>36</v>
      </c>
      <c r="AT145" s="139">
        <v>156</v>
      </c>
      <c r="AU145" s="139">
        <v>162</v>
      </c>
      <c r="AV145" s="139">
        <v>137</v>
      </c>
      <c r="AW145" s="139">
        <v>103</v>
      </c>
      <c r="AX145" s="139">
        <v>123</v>
      </c>
      <c r="AY145" s="139">
        <v>91</v>
      </c>
      <c r="AZ145" s="139">
        <v>113</v>
      </c>
      <c r="BA145" s="139">
        <v>158</v>
      </c>
      <c r="BB145" s="139">
        <v>126</v>
      </c>
      <c r="BC145" s="139">
        <v>116</v>
      </c>
      <c r="BD145" s="139">
        <v>110</v>
      </c>
      <c r="BE145" s="139">
        <v>154</v>
      </c>
      <c r="BF145" s="139">
        <v>156</v>
      </c>
      <c r="BG145" s="139">
        <v>202</v>
      </c>
      <c r="BH145" s="139">
        <v>205</v>
      </c>
      <c r="BI145" s="139">
        <v>181</v>
      </c>
      <c r="BM145" s="604"/>
      <c r="BN145" s="142" t="s">
        <v>36</v>
      </c>
      <c r="BO145" s="139">
        <v>352</v>
      </c>
      <c r="BP145" s="139">
        <v>334</v>
      </c>
      <c r="BQ145" s="139">
        <v>378</v>
      </c>
      <c r="BR145" s="139">
        <v>342</v>
      </c>
      <c r="BS145" s="139">
        <v>356</v>
      </c>
      <c r="BT145" s="139">
        <v>321</v>
      </c>
      <c r="BU145" s="139">
        <v>371</v>
      </c>
      <c r="BV145" s="139">
        <v>503</v>
      </c>
      <c r="BW145" s="139">
        <v>456</v>
      </c>
      <c r="BX145" s="139">
        <v>483</v>
      </c>
      <c r="BY145" s="139">
        <v>485</v>
      </c>
      <c r="BZ145" s="139">
        <v>450</v>
      </c>
      <c r="CA145" s="139">
        <v>424</v>
      </c>
      <c r="CB145" s="139">
        <v>446</v>
      </c>
      <c r="CC145" s="139">
        <v>439</v>
      </c>
      <c r="CD145" s="139">
        <v>437</v>
      </c>
    </row>
    <row r="146" spans="2:82">
      <c r="B146" s="131" t="s">
        <v>36</v>
      </c>
      <c r="C146" s="133">
        <f t="shared" ref="C146:N146" si="132">Y146+$V$13*Y147+$V$6*(AT145+$V$13*AT146)+$V$8*(AT152+$V$13*AT153)+$V$10*(AT159+$V$13*AT160)</f>
        <v>957</v>
      </c>
      <c r="D146" s="133">
        <f t="shared" si="132"/>
        <v>977</v>
      </c>
      <c r="E146" s="133">
        <f t="shared" si="132"/>
        <v>1039.8</v>
      </c>
      <c r="F146" s="133">
        <f t="shared" si="132"/>
        <v>986.4</v>
      </c>
      <c r="G146" s="133">
        <f t="shared" si="132"/>
        <v>1038.8</v>
      </c>
      <c r="H146" s="133">
        <f t="shared" si="132"/>
        <v>950.19999999999993</v>
      </c>
      <c r="I146" s="133">
        <f t="shared" si="132"/>
        <v>1051.2</v>
      </c>
      <c r="J146" s="133">
        <f t="shared" si="132"/>
        <v>1437.6000000000001</v>
      </c>
      <c r="K146" s="133">
        <f t="shared" si="132"/>
        <v>1255.5999999999999</v>
      </c>
      <c r="L146" s="133">
        <f t="shared" si="132"/>
        <v>1302.8</v>
      </c>
      <c r="M146" s="133">
        <f t="shared" si="132"/>
        <v>1350.2</v>
      </c>
      <c r="N146" s="133">
        <f t="shared" si="132"/>
        <v>1472</v>
      </c>
      <c r="O146" s="133">
        <f t="shared" ref="O146:R146" si="133">AK146+$V$13*AK147+$V$6*(BF145+$V$13*BF146)+$V$8*(BF152+$V$13*BF153)+$V$10*(BF159+$V$13*BF160)</f>
        <v>1494.4</v>
      </c>
      <c r="P146" s="133">
        <f t="shared" si="133"/>
        <v>1613.3999999999999</v>
      </c>
      <c r="Q146" s="133">
        <f t="shared" si="133"/>
        <v>1671.9</v>
      </c>
      <c r="R146" s="133">
        <f t="shared" si="133"/>
        <v>1707.1</v>
      </c>
      <c r="S146" s="133"/>
      <c r="T146" s="344">
        <v>169.0558145833636</v>
      </c>
      <c r="U146" s="133"/>
      <c r="V146" s="133"/>
      <c r="X146" s="131" t="s">
        <v>36</v>
      </c>
      <c r="Y146" s="135">
        <v>495</v>
      </c>
      <c r="Z146" s="135">
        <v>501</v>
      </c>
      <c r="AA146" s="135">
        <v>527</v>
      </c>
      <c r="AB146" s="135">
        <v>501</v>
      </c>
      <c r="AC146" s="135">
        <v>529</v>
      </c>
      <c r="AD146" s="135">
        <v>481</v>
      </c>
      <c r="AE146" s="135">
        <v>531</v>
      </c>
      <c r="AF146" s="135">
        <v>718</v>
      </c>
      <c r="AG146" s="135">
        <v>624</v>
      </c>
      <c r="AH146" s="411">
        <v>646</v>
      </c>
      <c r="AI146" s="135">
        <v>669</v>
      </c>
      <c r="AJ146" s="135">
        <v>703</v>
      </c>
      <c r="AK146" s="135">
        <v>717</v>
      </c>
      <c r="AL146" s="135">
        <v>779</v>
      </c>
      <c r="AM146" s="135">
        <v>827</v>
      </c>
      <c r="AN146" s="135">
        <v>839</v>
      </c>
      <c r="AO146" s="136"/>
      <c r="AP146" s="326"/>
      <c r="AQ146" s="122"/>
      <c r="AR146" s="600"/>
      <c r="AS146" s="131" t="s">
        <v>144</v>
      </c>
      <c r="AT146" s="135">
        <v>0</v>
      </c>
      <c r="AU146" s="135">
        <v>0</v>
      </c>
      <c r="AV146" s="135">
        <v>0</v>
      </c>
      <c r="AW146" s="135">
        <v>0</v>
      </c>
      <c r="AX146" s="135">
        <v>0</v>
      </c>
      <c r="AY146" s="135">
        <v>0</v>
      </c>
      <c r="AZ146" s="135">
        <v>0</v>
      </c>
      <c r="BA146" s="135">
        <v>0</v>
      </c>
      <c r="BB146" s="135">
        <v>0</v>
      </c>
      <c r="BC146" s="139">
        <v>0</v>
      </c>
      <c r="BD146" s="139">
        <v>0</v>
      </c>
      <c r="BE146" s="139">
        <v>17</v>
      </c>
      <c r="BF146" s="139">
        <v>11</v>
      </c>
      <c r="BG146" s="139">
        <v>10</v>
      </c>
      <c r="BH146" s="139">
        <v>18</v>
      </c>
      <c r="BI146" s="139">
        <v>23</v>
      </c>
      <c r="BM146" s="604"/>
      <c r="BN146" s="131" t="s">
        <v>144</v>
      </c>
      <c r="BO146" s="135">
        <v>0</v>
      </c>
      <c r="BP146" s="135">
        <v>0</v>
      </c>
      <c r="BQ146" s="135">
        <v>0</v>
      </c>
      <c r="BR146" s="135">
        <v>0</v>
      </c>
      <c r="BS146" s="135">
        <v>0</v>
      </c>
      <c r="BT146" s="135">
        <v>0</v>
      </c>
      <c r="BU146" s="135">
        <v>0</v>
      </c>
      <c r="BV146" s="135">
        <v>0</v>
      </c>
      <c r="BW146" s="135">
        <v>0</v>
      </c>
      <c r="BX146" s="139">
        <v>0</v>
      </c>
      <c r="BY146" s="139">
        <v>0</v>
      </c>
      <c r="BZ146" s="139">
        <v>42</v>
      </c>
      <c r="CA146" s="139">
        <v>49</v>
      </c>
      <c r="CB146" s="139">
        <v>47</v>
      </c>
      <c r="CC146" s="139">
        <v>27</v>
      </c>
      <c r="CD146" s="139">
        <v>38</v>
      </c>
    </row>
    <row r="147" spans="2:82">
      <c r="B147" s="131" t="s">
        <v>37</v>
      </c>
      <c r="C147" s="133">
        <f t="shared" ref="C147:N148" si="134">Y148+AT147*$V$6+AT154*$V$8+AT161*$V$10</f>
        <v>162</v>
      </c>
      <c r="D147" s="133">
        <f t="shared" si="134"/>
        <v>172.4</v>
      </c>
      <c r="E147" s="133">
        <f t="shared" si="134"/>
        <v>99.199999999999989</v>
      </c>
      <c r="F147" s="133">
        <f t="shared" si="134"/>
        <v>132.19999999999999</v>
      </c>
      <c r="G147" s="133">
        <f t="shared" si="134"/>
        <v>136.80000000000001</v>
      </c>
      <c r="H147" s="133">
        <f t="shared" si="134"/>
        <v>78.599999999999994</v>
      </c>
      <c r="I147" s="133">
        <f t="shared" si="134"/>
        <v>73.599999999999994</v>
      </c>
      <c r="J147" s="133">
        <f t="shared" si="134"/>
        <v>219.8</v>
      </c>
      <c r="K147" s="133">
        <f t="shared" si="134"/>
        <v>194.4</v>
      </c>
      <c r="L147" s="133">
        <f t="shared" si="134"/>
        <v>186.20000000000002</v>
      </c>
      <c r="M147" s="133">
        <f t="shared" si="134"/>
        <v>265.8</v>
      </c>
      <c r="N147" s="133">
        <f t="shared" si="134"/>
        <v>286.60000000000002</v>
      </c>
      <c r="O147" s="133">
        <f t="shared" ref="O147:R147" si="135">AK148+BF147*$V$6+BF154*$V$8+BF161*$V$10</f>
        <v>245.8</v>
      </c>
      <c r="P147" s="133">
        <f t="shared" si="135"/>
        <v>274.2</v>
      </c>
      <c r="Q147" s="133">
        <f t="shared" si="135"/>
        <v>327.60000000000002</v>
      </c>
      <c r="R147" s="133">
        <f t="shared" si="135"/>
        <v>270</v>
      </c>
      <c r="S147" s="133"/>
      <c r="T147" s="344">
        <v>50.010221177497506</v>
      </c>
      <c r="U147" s="133"/>
      <c r="V147" s="133"/>
      <c r="X147" s="131" t="s">
        <v>144</v>
      </c>
      <c r="Y147" s="135">
        <v>0</v>
      </c>
      <c r="Z147" s="135">
        <v>0</v>
      </c>
      <c r="AA147" s="135">
        <v>0</v>
      </c>
      <c r="AB147" s="135">
        <v>0</v>
      </c>
      <c r="AC147" s="135">
        <v>0</v>
      </c>
      <c r="AD147" s="135">
        <v>0</v>
      </c>
      <c r="AE147" s="135">
        <v>0</v>
      </c>
      <c r="AF147" s="135">
        <v>0</v>
      </c>
      <c r="AG147" s="135">
        <v>0</v>
      </c>
      <c r="AH147" s="411">
        <v>0</v>
      </c>
      <c r="AI147" s="135">
        <v>0</v>
      </c>
      <c r="AJ147" s="135">
        <v>79</v>
      </c>
      <c r="AK147" s="135">
        <v>83</v>
      </c>
      <c r="AL147" s="135">
        <v>89</v>
      </c>
      <c r="AM147" s="135">
        <v>72</v>
      </c>
      <c r="AN147" s="135">
        <v>93</v>
      </c>
      <c r="AO147" s="136"/>
      <c r="AP147" s="326"/>
      <c r="AQ147" s="122"/>
      <c r="AR147" s="600"/>
      <c r="AS147" s="131" t="s">
        <v>37</v>
      </c>
      <c r="AT147" s="139">
        <v>50</v>
      </c>
      <c r="AU147" s="139">
        <v>35</v>
      </c>
      <c r="AV147" s="139">
        <v>22</v>
      </c>
      <c r="AW147" s="139">
        <v>25</v>
      </c>
      <c r="AX147" s="139">
        <v>31</v>
      </c>
      <c r="AY147" s="139">
        <v>16</v>
      </c>
      <c r="AZ147" s="139">
        <v>11</v>
      </c>
      <c r="BA147" s="139">
        <v>38</v>
      </c>
      <c r="BB147" s="139">
        <v>28</v>
      </c>
      <c r="BC147" s="139">
        <v>26</v>
      </c>
      <c r="BD147" s="139">
        <v>40</v>
      </c>
      <c r="BE147" s="139">
        <v>37</v>
      </c>
      <c r="BF147" s="139">
        <v>33</v>
      </c>
      <c r="BG147" s="139">
        <v>33</v>
      </c>
      <c r="BH147" s="139">
        <v>55</v>
      </c>
      <c r="BI147" s="139">
        <v>40</v>
      </c>
      <c r="BM147" s="604"/>
      <c r="BN147" s="142" t="s">
        <v>37</v>
      </c>
      <c r="BO147" s="139">
        <v>66</v>
      </c>
      <c r="BP147" s="139">
        <v>67</v>
      </c>
      <c r="BQ147" s="139">
        <v>40</v>
      </c>
      <c r="BR147" s="139">
        <v>45</v>
      </c>
      <c r="BS147" s="139">
        <v>52</v>
      </c>
      <c r="BT147" s="139">
        <v>27</v>
      </c>
      <c r="BU147" s="139">
        <v>26</v>
      </c>
      <c r="BV147" s="139">
        <v>82</v>
      </c>
      <c r="BW147" s="139">
        <v>85</v>
      </c>
      <c r="BX147" s="139">
        <v>73</v>
      </c>
      <c r="BY147" s="139">
        <v>96</v>
      </c>
      <c r="BZ147" s="139">
        <v>100</v>
      </c>
      <c r="CA147" s="139">
        <v>87</v>
      </c>
      <c r="CB147" s="139">
        <v>80</v>
      </c>
      <c r="CC147" s="139">
        <v>93</v>
      </c>
      <c r="CD147" s="139">
        <v>89</v>
      </c>
    </row>
    <row r="148" spans="2:82">
      <c r="B148" s="131" t="s">
        <v>38</v>
      </c>
      <c r="C148" s="133">
        <f t="shared" si="134"/>
        <v>134.80000000000001</v>
      </c>
      <c r="D148" s="133">
        <f t="shared" si="134"/>
        <v>107</v>
      </c>
      <c r="E148" s="133">
        <f t="shared" si="134"/>
        <v>102</v>
      </c>
      <c r="F148" s="133">
        <f t="shared" si="134"/>
        <v>103.8</v>
      </c>
      <c r="G148" s="133">
        <f t="shared" si="134"/>
        <v>93.2</v>
      </c>
      <c r="H148" s="133">
        <f t="shared" si="134"/>
        <v>221.6</v>
      </c>
      <c r="I148" s="133">
        <f t="shared" si="134"/>
        <v>289.2</v>
      </c>
      <c r="J148" s="133">
        <f t="shared" si="134"/>
        <v>116.19999999999999</v>
      </c>
      <c r="K148" s="133">
        <f t="shared" si="134"/>
        <v>107.2</v>
      </c>
      <c r="L148" s="133">
        <f t="shared" si="134"/>
        <v>99.399999999999991</v>
      </c>
      <c r="M148" s="133">
        <f t="shared" si="134"/>
        <v>169.4</v>
      </c>
      <c r="N148" s="133">
        <f t="shared" si="134"/>
        <v>269</v>
      </c>
      <c r="O148" s="133">
        <f t="shared" ref="O148:R148" si="136">AK149+BF148*$V$6+BF155*$V$8+BF162*$V$10</f>
        <v>213.8</v>
      </c>
      <c r="P148" s="133">
        <f t="shared" si="136"/>
        <v>140.80000000000001</v>
      </c>
      <c r="Q148" s="133">
        <f t="shared" si="136"/>
        <v>116.39999999999999</v>
      </c>
      <c r="R148" s="133">
        <f t="shared" si="136"/>
        <v>169.6</v>
      </c>
      <c r="S148" s="133"/>
      <c r="T148" s="344">
        <v>65.202661840687881</v>
      </c>
      <c r="U148" s="133"/>
      <c r="X148" s="131" t="s">
        <v>37</v>
      </c>
      <c r="Y148" s="135">
        <v>85</v>
      </c>
      <c r="Z148" s="135">
        <v>89</v>
      </c>
      <c r="AA148" s="135">
        <v>52</v>
      </c>
      <c r="AB148" s="135">
        <v>70</v>
      </c>
      <c r="AC148" s="135">
        <v>73</v>
      </c>
      <c r="AD148" s="135">
        <v>41</v>
      </c>
      <c r="AE148" s="135">
        <v>38</v>
      </c>
      <c r="AF148" s="135">
        <v>113</v>
      </c>
      <c r="AG148" s="135">
        <v>99</v>
      </c>
      <c r="AH148" s="411">
        <v>95</v>
      </c>
      <c r="AI148" s="135">
        <v>135</v>
      </c>
      <c r="AJ148" s="135">
        <v>145</v>
      </c>
      <c r="AK148" s="135">
        <v>125</v>
      </c>
      <c r="AL148" s="135">
        <v>141</v>
      </c>
      <c r="AM148" s="135">
        <v>171</v>
      </c>
      <c r="AN148" s="135">
        <v>141</v>
      </c>
      <c r="AO148" s="136"/>
      <c r="AP148" s="326"/>
      <c r="AQ148" s="122"/>
      <c r="AR148" s="601"/>
      <c r="AS148" s="147" t="s">
        <v>38</v>
      </c>
      <c r="AT148" s="145">
        <v>38</v>
      </c>
      <c r="AU148" s="145">
        <v>32</v>
      </c>
      <c r="AV148" s="146">
        <v>20</v>
      </c>
      <c r="AW148" s="145">
        <v>22</v>
      </c>
      <c r="AX148" s="145">
        <v>21</v>
      </c>
      <c r="AY148" s="146">
        <v>49</v>
      </c>
      <c r="AZ148" s="146">
        <v>60</v>
      </c>
      <c r="BA148" s="146">
        <v>21</v>
      </c>
      <c r="BB148" s="146">
        <v>13</v>
      </c>
      <c r="BC148" s="146">
        <v>12</v>
      </c>
      <c r="BD148" s="146">
        <v>21</v>
      </c>
      <c r="BE148" s="146">
        <v>55</v>
      </c>
      <c r="BF148" s="146">
        <v>53</v>
      </c>
      <c r="BG148" s="146">
        <v>26</v>
      </c>
      <c r="BH148" s="146">
        <v>26</v>
      </c>
      <c r="BI148" s="146">
        <v>35</v>
      </c>
      <c r="BM148" s="604"/>
      <c r="BN148" s="144" t="s">
        <v>38</v>
      </c>
      <c r="BO148" s="145">
        <v>64</v>
      </c>
      <c r="BP148" s="145">
        <v>45</v>
      </c>
      <c r="BQ148" s="146">
        <v>48</v>
      </c>
      <c r="BR148" s="145">
        <v>46</v>
      </c>
      <c r="BS148" s="145">
        <v>41</v>
      </c>
      <c r="BT148" s="146">
        <v>102</v>
      </c>
      <c r="BU148" s="146">
        <v>127</v>
      </c>
      <c r="BV148" s="146">
        <v>52</v>
      </c>
      <c r="BW148" s="146">
        <v>42</v>
      </c>
      <c r="BX148" s="146">
        <v>42</v>
      </c>
      <c r="BY148" s="146">
        <v>75</v>
      </c>
      <c r="BZ148" s="146">
        <v>117</v>
      </c>
      <c r="CA148" s="146">
        <v>94</v>
      </c>
      <c r="CB148" s="146">
        <v>57</v>
      </c>
      <c r="CC148" s="146">
        <v>45</v>
      </c>
      <c r="CD148" s="146">
        <v>66</v>
      </c>
    </row>
    <row r="149" spans="2:82">
      <c r="B149" s="131" t="s">
        <v>39</v>
      </c>
      <c r="C149" s="133">
        <f t="shared" ref="C149:N152" si="137">Y150</f>
        <v>0</v>
      </c>
      <c r="D149" s="133">
        <f t="shared" si="137"/>
        <v>0</v>
      </c>
      <c r="E149" s="133">
        <f t="shared" si="137"/>
        <v>0</v>
      </c>
      <c r="F149" s="133">
        <f t="shared" si="137"/>
        <v>312</v>
      </c>
      <c r="G149" s="133">
        <f t="shared" si="137"/>
        <v>268</v>
      </c>
      <c r="H149" s="133">
        <f t="shared" si="137"/>
        <v>258</v>
      </c>
      <c r="I149" s="133">
        <f t="shared" si="137"/>
        <v>263</v>
      </c>
      <c r="J149" s="133">
        <f t="shared" si="137"/>
        <v>263</v>
      </c>
      <c r="K149" s="133">
        <f t="shared" si="137"/>
        <v>226</v>
      </c>
      <c r="L149" s="133">
        <f t="shared" si="137"/>
        <v>267</v>
      </c>
      <c r="M149" s="133">
        <f t="shared" si="137"/>
        <v>250</v>
      </c>
      <c r="N149" s="133">
        <f t="shared" si="137"/>
        <v>269</v>
      </c>
      <c r="O149" s="133">
        <f t="shared" ref="O149:O152" si="138">AK150</f>
        <v>311</v>
      </c>
      <c r="P149" s="133">
        <f t="shared" ref="P149:P152" si="139">AL150</f>
        <v>340</v>
      </c>
      <c r="Q149" s="133">
        <f t="shared" ref="Q149:Q152" si="140">AM150</f>
        <v>291</v>
      </c>
      <c r="R149" s="133">
        <f t="shared" ref="R149:R152" si="141">AN150</f>
        <v>269</v>
      </c>
      <c r="S149" s="133"/>
      <c r="T149" s="346">
        <v>30.923869652514703</v>
      </c>
      <c r="U149" s="133"/>
      <c r="X149" s="131" t="s">
        <v>38</v>
      </c>
      <c r="Y149" s="135">
        <v>72</v>
      </c>
      <c r="Z149" s="135">
        <v>56</v>
      </c>
      <c r="AA149" s="135">
        <v>52</v>
      </c>
      <c r="AB149" s="135">
        <v>53</v>
      </c>
      <c r="AC149" s="135">
        <v>48</v>
      </c>
      <c r="AD149" s="135">
        <v>114</v>
      </c>
      <c r="AE149" s="135">
        <v>147</v>
      </c>
      <c r="AF149" s="135">
        <v>58</v>
      </c>
      <c r="AG149" s="135">
        <v>54</v>
      </c>
      <c r="AH149" s="411">
        <v>50</v>
      </c>
      <c r="AI149" s="135">
        <v>84</v>
      </c>
      <c r="AJ149" s="135">
        <v>142</v>
      </c>
      <c r="AK149" s="135">
        <v>114</v>
      </c>
      <c r="AL149" s="135">
        <v>76</v>
      </c>
      <c r="AM149" s="135">
        <v>62</v>
      </c>
      <c r="AN149" s="135">
        <v>88</v>
      </c>
      <c r="AO149" s="136"/>
      <c r="AP149" s="326"/>
      <c r="AQ149" s="122"/>
      <c r="AR149" s="600" t="s">
        <v>99</v>
      </c>
      <c r="AS149" s="376" t="s">
        <v>33</v>
      </c>
      <c r="AT149" s="138">
        <v>943</v>
      </c>
      <c r="AU149" s="138">
        <v>1166</v>
      </c>
      <c r="AV149" s="138">
        <v>1138</v>
      </c>
      <c r="AW149" s="138">
        <v>1173</v>
      </c>
      <c r="AX149" s="138">
        <v>1300</v>
      </c>
      <c r="AY149" s="138">
        <v>1603</v>
      </c>
      <c r="AZ149" s="138">
        <v>1047</v>
      </c>
      <c r="BA149" s="138">
        <v>1015</v>
      </c>
      <c r="BB149" s="138">
        <v>979</v>
      </c>
      <c r="BC149" s="138">
        <v>1056</v>
      </c>
      <c r="BD149" s="138">
        <v>1119</v>
      </c>
      <c r="BE149" s="139">
        <v>1199</v>
      </c>
      <c r="BF149" s="139">
        <v>980</v>
      </c>
      <c r="BG149" s="139">
        <v>839</v>
      </c>
      <c r="BH149" s="139">
        <v>834</v>
      </c>
      <c r="BI149" s="139">
        <v>796</v>
      </c>
      <c r="BJ149" s="139"/>
      <c r="BM149" s="602" t="s">
        <v>52</v>
      </c>
      <c r="BN149" s="137" t="s">
        <v>33</v>
      </c>
      <c r="BO149" s="138">
        <v>1321</v>
      </c>
      <c r="BP149" s="138">
        <v>1662</v>
      </c>
      <c r="BQ149" s="138">
        <v>1641</v>
      </c>
      <c r="BR149" s="138">
        <v>1679</v>
      </c>
      <c r="BS149" s="138">
        <v>1958</v>
      </c>
      <c r="BT149" s="138">
        <v>2568</v>
      </c>
      <c r="BU149" s="138">
        <v>1747</v>
      </c>
      <c r="BV149" s="138">
        <v>1758</v>
      </c>
      <c r="BW149" s="138">
        <v>1678</v>
      </c>
      <c r="BX149" s="138">
        <v>1812</v>
      </c>
      <c r="BY149" s="138">
        <v>1749</v>
      </c>
      <c r="BZ149" s="138">
        <v>1860</v>
      </c>
      <c r="CA149" s="138">
        <v>1435</v>
      </c>
      <c r="CB149" s="138">
        <v>1235</v>
      </c>
      <c r="CC149" s="138">
        <v>1295</v>
      </c>
      <c r="CD149" s="138">
        <v>1102</v>
      </c>
    </row>
    <row r="150" spans="2:82" ht="18" customHeight="1">
      <c r="B150" s="131" t="s">
        <v>15</v>
      </c>
      <c r="C150" s="133">
        <f t="shared" si="137"/>
        <v>346</v>
      </c>
      <c r="D150" s="133">
        <f t="shared" si="137"/>
        <v>530</v>
      </c>
      <c r="E150" s="133">
        <f t="shared" si="137"/>
        <v>511</v>
      </c>
      <c r="F150" s="133">
        <f t="shared" si="137"/>
        <v>472</v>
      </c>
      <c r="G150" s="133">
        <f t="shared" si="137"/>
        <v>466</v>
      </c>
      <c r="H150" s="133">
        <f t="shared" si="137"/>
        <v>533</v>
      </c>
      <c r="I150" s="133">
        <f t="shared" si="137"/>
        <v>552</v>
      </c>
      <c r="J150" s="133">
        <f t="shared" si="137"/>
        <v>675</v>
      </c>
      <c r="K150" s="133">
        <f t="shared" si="137"/>
        <v>640</v>
      </c>
      <c r="L150" s="133">
        <f t="shared" si="137"/>
        <v>617</v>
      </c>
      <c r="M150" s="133">
        <f t="shared" si="137"/>
        <v>581</v>
      </c>
      <c r="N150" s="133">
        <f t="shared" si="137"/>
        <v>683</v>
      </c>
      <c r="O150" s="133">
        <f t="shared" si="138"/>
        <v>991</v>
      </c>
      <c r="P150" s="133">
        <f t="shared" si="139"/>
        <v>628</v>
      </c>
      <c r="Q150" s="133">
        <f t="shared" si="140"/>
        <v>601</v>
      </c>
      <c r="R150" s="133">
        <f t="shared" si="141"/>
        <v>546</v>
      </c>
      <c r="S150" s="133"/>
      <c r="T150" s="344">
        <v>95.851505523445596</v>
      </c>
      <c r="U150" s="133"/>
      <c r="X150" s="131" t="s">
        <v>39</v>
      </c>
      <c r="Y150" s="135"/>
      <c r="Z150" s="135"/>
      <c r="AA150" s="135"/>
      <c r="AB150" s="135">
        <v>312</v>
      </c>
      <c r="AC150" s="135">
        <v>268</v>
      </c>
      <c r="AD150" s="135">
        <v>258</v>
      </c>
      <c r="AE150" s="135">
        <v>263</v>
      </c>
      <c r="AF150" s="135">
        <v>263</v>
      </c>
      <c r="AG150" s="135">
        <v>226</v>
      </c>
      <c r="AH150" s="411">
        <v>267</v>
      </c>
      <c r="AI150" s="135">
        <v>250</v>
      </c>
      <c r="AJ150" s="135">
        <v>269</v>
      </c>
      <c r="AK150" s="135">
        <v>311</v>
      </c>
      <c r="AL150" s="135">
        <v>340</v>
      </c>
      <c r="AM150" s="135">
        <v>291</v>
      </c>
      <c r="AN150" s="135">
        <v>269</v>
      </c>
      <c r="AO150" s="136"/>
      <c r="AP150" s="326"/>
      <c r="AQ150" s="122"/>
      <c r="AR150" s="600"/>
      <c r="AS150" s="131" t="s">
        <v>9</v>
      </c>
      <c r="AT150" s="139">
        <v>699</v>
      </c>
      <c r="AU150" s="139">
        <v>830</v>
      </c>
      <c r="AV150" s="139">
        <v>847</v>
      </c>
      <c r="AW150" s="139">
        <v>788</v>
      </c>
      <c r="AX150" s="139">
        <v>852</v>
      </c>
      <c r="AY150" s="139">
        <v>1117</v>
      </c>
      <c r="AZ150" s="139">
        <v>799</v>
      </c>
      <c r="BA150" s="139">
        <v>817</v>
      </c>
      <c r="BB150" s="139">
        <v>740</v>
      </c>
      <c r="BC150" s="139">
        <v>773</v>
      </c>
      <c r="BD150" s="139">
        <v>832</v>
      </c>
      <c r="BE150" s="139">
        <v>868</v>
      </c>
      <c r="BF150" s="139">
        <v>788</v>
      </c>
      <c r="BG150" s="139">
        <v>688</v>
      </c>
      <c r="BH150" s="139">
        <v>675</v>
      </c>
      <c r="BI150" s="139">
        <v>677</v>
      </c>
      <c r="BM150" s="600"/>
      <c r="BN150" s="142" t="s">
        <v>9</v>
      </c>
      <c r="BO150" s="139">
        <v>1037</v>
      </c>
      <c r="BP150" s="139">
        <v>1225</v>
      </c>
      <c r="BQ150" s="139">
        <v>1247</v>
      </c>
      <c r="BR150" s="139">
        <v>1218</v>
      </c>
      <c r="BS150" s="139">
        <v>1319</v>
      </c>
      <c r="BT150" s="139">
        <v>1837</v>
      </c>
      <c r="BU150" s="139">
        <v>1473</v>
      </c>
      <c r="BV150" s="139">
        <v>1452</v>
      </c>
      <c r="BW150" s="139">
        <v>1344</v>
      </c>
      <c r="BX150" s="139">
        <v>1412</v>
      </c>
      <c r="BY150" s="139">
        <v>1427</v>
      </c>
      <c r="BZ150" s="139">
        <v>1433</v>
      </c>
      <c r="CA150" s="139">
        <v>1231</v>
      </c>
      <c r="CB150" s="139">
        <v>1068</v>
      </c>
      <c r="CC150" s="139">
        <v>1070</v>
      </c>
      <c r="CD150" s="139">
        <v>1033</v>
      </c>
    </row>
    <row r="151" spans="2:82">
      <c r="B151" s="131" t="s">
        <v>40</v>
      </c>
      <c r="C151" s="133">
        <f t="shared" si="137"/>
        <v>0</v>
      </c>
      <c r="D151" s="133">
        <f t="shared" si="137"/>
        <v>0</v>
      </c>
      <c r="E151" s="133">
        <f t="shared" si="137"/>
        <v>0</v>
      </c>
      <c r="F151" s="133">
        <f t="shared" si="137"/>
        <v>71959</v>
      </c>
      <c r="G151" s="133">
        <f t="shared" si="137"/>
        <v>48134</v>
      </c>
      <c r="H151" s="133">
        <f t="shared" si="137"/>
        <v>67613</v>
      </c>
      <c r="I151" s="133">
        <f t="shared" si="137"/>
        <v>32948</v>
      </c>
      <c r="J151" s="133">
        <f t="shared" si="137"/>
        <v>39563</v>
      </c>
      <c r="K151" s="133">
        <f t="shared" si="137"/>
        <v>35965</v>
      </c>
      <c r="L151" s="133">
        <f t="shared" si="137"/>
        <v>35107</v>
      </c>
      <c r="M151" s="133">
        <f t="shared" si="137"/>
        <v>23562</v>
      </c>
      <c r="N151" s="133">
        <f t="shared" si="137"/>
        <v>33706</v>
      </c>
      <c r="O151" s="133">
        <f t="shared" si="138"/>
        <v>23221</v>
      </c>
      <c r="P151" s="133">
        <f t="shared" si="139"/>
        <v>12489.5</v>
      </c>
      <c r="Q151" s="133">
        <f t="shared" si="140"/>
        <v>38817.729999999996</v>
      </c>
      <c r="R151" s="133">
        <f t="shared" si="141"/>
        <v>53940.520000000004</v>
      </c>
      <c r="S151" s="133"/>
      <c r="T151" s="346">
        <v>16147.133234799941</v>
      </c>
      <c r="X151" s="131" t="s">
        <v>15</v>
      </c>
      <c r="Y151" s="135">
        <v>346</v>
      </c>
      <c r="Z151" s="135">
        <v>530</v>
      </c>
      <c r="AA151" s="135">
        <v>511</v>
      </c>
      <c r="AB151" s="135">
        <v>472</v>
      </c>
      <c r="AC151" s="135">
        <v>466</v>
      </c>
      <c r="AD151" s="135">
        <v>533</v>
      </c>
      <c r="AE151" s="135">
        <v>552</v>
      </c>
      <c r="AF151" s="135">
        <v>675</v>
      </c>
      <c r="AG151" s="135">
        <v>640</v>
      </c>
      <c r="AH151" s="411">
        <v>617</v>
      </c>
      <c r="AI151" s="135">
        <v>581</v>
      </c>
      <c r="AJ151" s="135">
        <v>683</v>
      </c>
      <c r="AK151" s="135">
        <v>991</v>
      </c>
      <c r="AL151" s="135">
        <v>628</v>
      </c>
      <c r="AM151" s="135">
        <v>601</v>
      </c>
      <c r="AN151" s="135">
        <v>546</v>
      </c>
      <c r="AO151" s="136"/>
      <c r="AP151" s="326"/>
      <c r="AQ151" s="122"/>
      <c r="AR151" s="600"/>
      <c r="AS151" s="131" t="s">
        <v>34</v>
      </c>
      <c r="AT151" s="139">
        <v>574</v>
      </c>
      <c r="AU151" s="139">
        <v>558</v>
      </c>
      <c r="AV151" s="139">
        <v>668</v>
      </c>
      <c r="AW151" s="139">
        <v>605</v>
      </c>
      <c r="AX151" s="139">
        <v>673</v>
      </c>
      <c r="AY151" s="139">
        <v>768</v>
      </c>
      <c r="AZ151" s="139">
        <v>650</v>
      </c>
      <c r="BA151" s="139">
        <v>696</v>
      </c>
      <c r="BB151" s="139">
        <v>621</v>
      </c>
      <c r="BC151" s="139">
        <v>594</v>
      </c>
      <c r="BD151" s="139">
        <v>616</v>
      </c>
      <c r="BE151" s="139">
        <v>675</v>
      </c>
      <c r="BF151" s="139">
        <v>611</v>
      </c>
      <c r="BG151" s="139">
        <v>622</v>
      </c>
      <c r="BH151" s="139">
        <v>570</v>
      </c>
      <c r="BI151" s="139">
        <v>577</v>
      </c>
      <c r="BM151" s="600"/>
      <c r="BN151" s="142" t="s">
        <v>34</v>
      </c>
      <c r="BO151" s="139">
        <v>842</v>
      </c>
      <c r="BP151" s="139">
        <v>883</v>
      </c>
      <c r="BQ151" s="139">
        <v>969</v>
      </c>
      <c r="BR151" s="139">
        <v>946</v>
      </c>
      <c r="BS151" s="139">
        <v>1097</v>
      </c>
      <c r="BT151" s="139">
        <v>1307</v>
      </c>
      <c r="BU151" s="139">
        <v>1214</v>
      </c>
      <c r="BV151" s="139">
        <v>1302</v>
      </c>
      <c r="BW151" s="139">
        <v>1202</v>
      </c>
      <c r="BX151" s="139">
        <v>1163</v>
      </c>
      <c r="BY151" s="139">
        <v>1166</v>
      </c>
      <c r="BZ151" s="139">
        <v>1222</v>
      </c>
      <c r="CA151" s="139">
        <v>1065</v>
      </c>
      <c r="CB151" s="139">
        <v>1001</v>
      </c>
      <c r="CC151" s="139">
        <v>949</v>
      </c>
      <c r="CD151" s="139">
        <v>943</v>
      </c>
    </row>
    <row r="152" spans="2:82">
      <c r="B152" s="147" t="s">
        <v>41</v>
      </c>
      <c r="C152" s="148">
        <f t="shared" si="137"/>
        <v>17.486382730689606</v>
      </c>
      <c r="D152" s="148">
        <f t="shared" si="137"/>
        <v>15.811505416110583</v>
      </c>
      <c r="E152" s="148">
        <f t="shared" si="137"/>
        <v>15.251826355717899</v>
      </c>
      <c r="F152" s="148">
        <f t="shared" si="137"/>
        <v>14.36767148105279</v>
      </c>
      <c r="G152" s="148">
        <f t="shared" si="137"/>
        <v>14.29187555147568</v>
      </c>
      <c r="H152" s="148">
        <f t="shared" si="137"/>
        <v>10.080560803612522</v>
      </c>
      <c r="I152" s="148">
        <f t="shared" si="137"/>
        <v>10.179649645918747</v>
      </c>
      <c r="J152" s="148">
        <f t="shared" si="137"/>
        <v>14.2363589641093</v>
      </c>
      <c r="K152" s="148">
        <f t="shared" si="137"/>
        <v>12.693637965038363</v>
      </c>
      <c r="L152" s="148">
        <f t="shared" si="137"/>
        <v>12.996237931125201</v>
      </c>
      <c r="M152" s="148">
        <f t="shared" si="137"/>
        <v>14.032678921019636</v>
      </c>
      <c r="N152" s="148">
        <f t="shared" si="137"/>
        <v>15.18045498603113</v>
      </c>
      <c r="O152" s="148">
        <f t="shared" si="138"/>
        <v>17.279652646710801</v>
      </c>
      <c r="P152" s="148">
        <f t="shared" si="139"/>
        <v>20.805545269228141</v>
      </c>
      <c r="Q152" s="148">
        <f t="shared" si="140"/>
        <v>21.752926862620662</v>
      </c>
      <c r="R152" s="148">
        <f t="shared" si="141"/>
        <v>22.172861195512862</v>
      </c>
      <c r="S152" s="149"/>
      <c r="T152" s="345">
        <v>2.3398169698925586</v>
      </c>
      <c r="X152" s="131" t="s">
        <v>40</v>
      </c>
      <c r="Y152" s="135"/>
      <c r="Z152" s="135"/>
      <c r="AA152" s="135"/>
      <c r="AB152" s="135">
        <v>71959</v>
      </c>
      <c r="AC152" s="135">
        <v>48134</v>
      </c>
      <c r="AD152" s="135">
        <v>67613</v>
      </c>
      <c r="AE152" s="135">
        <v>32948</v>
      </c>
      <c r="AF152" s="135">
        <v>39563</v>
      </c>
      <c r="AG152" s="135">
        <v>35965</v>
      </c>
      <c r="AH152" s="411">
        <v>35107</v>
      </c>
      <c r="AI152" s="135">
        <v>23562</v>
      </c>
      <c r="AJ152" s="135">
        <v>33706</v>
      </c>
      <c r="AK152" s="135">
        <v>23221</v>
      </c>
      <c r="AL152" s="135">
        <v>12489.5</v>
      </c>
      <c r="AM152" s="135">
        <v>38817.729999999996</v>
      </c>
      <c r="AN152" s="135">
        <v>53940.520000000004</v>
      </c>
      <c r="AO152" s="136"/>
      <c r="AP152" s="326"/>
      <c r="AQ152" s="122"/>
      <c r="AR152" s="600"/>
      <c r="AS152" s="131" t="s">
        <v>36</v>
      </c>
      <c r="AT152" s="139">
        <v>210</v>
      </c>
      <c r="AU152" s="139">
        <v>182</v>
      </c>
      <c r="AV152" s="139">
        <v>204</v>
      </c>
      <c r="AW152" s="139">
        <v>205</v>
      </c>
      <c r="AX152" s="139">
        <v>223</v>
      </c>
      <c r="AY152" s="139">
        <v>202</v>
      </c>
      <c r="AZ152" s="139">
        <v>191</v>
      </c>
      <c r="BA152" s="139">
        <v>268</v>
      </c>
      <c r="BB152" s="139">
        <v>214</v>
      </c>
      <c r="BC152" s="139">
        <v>228</v>
      </c>
      <c r="BD152" s="139">
        <v>250</v>
      </c>
      <c r="BE152" s="139">
        <v>249</v>
      </c>
      <c r="BF152" s="139">
        <v>273</v>
      </c>
      <c r="BG152" s="139">
        <v>292</v>
      </c>
      <c r="BH152" s="139">
        <v>351</v>
      </c>
      <c r="BI152" s="139">
        <v>349</v>
      </c>
      <c r="BM152" s="600"/>
      <c r="BN152" s="142" t="s">
        <v>36</v>
      </c>
      <c r="BO152" s="139">
        <v>212</v>
      </c>
      <c r="BP152" s="139">
        <v>252</v>
      </c>
      <c r="BQ152" s="139">
        <v>285</v>
      </c>
      <c r="BR152" s="139">
        <v>290</v>
      </c>
      <c r="BS152" s="139">
        <v>293</v>
      </c>
      <c r="BT152" s="139">
        <v>305</v>
      </c>
      <c r="BU152" s="139">
        <v>343</v>
      </c>
      <c r="BV152" s="139">
        <v>507</v>
      </c>
      <c r="BW152" s="139">
        <v>456</v>
      </c>
      <c r="BX152" s="139">
        <v>485</v>
      </c>
      <c r="BY152" s="139">
        <v>511</v>
      </c>
      <c r="BZ152" s="139">
        <v>535</v>
      </c>
      <c r="CA152" s="139">
        <v>534</v>
      </c>
      <c r="CB152" s="139">
        <v>552</v>
      </c>
      <c r="CC152" s="139">
        <v>582</v>
      </c>
      <c r="CD152" s="139">
        <v>582</v>
      </c>
    </row>
    <row r="153" spans="2:82">
      <c r="C153" s="131"/>
      <c r="D153" s="131"/>
      <c r="E153" s="131"/>
      <c r="O153" s="153"/>
      <c r="P153" s="153"/>
      <c r="Q153" s="153"/>
      <c r="R153" s="153"/>
      <c r="T153" s="91"/>
      <c r="X153" s="147" t="s">
        <v>41</v>
      </c>
      <c r="Y153" s="150">
        <v>17.486382730689606</v>
      </c>
      <c r="Z153" s="150">
        <v>15.811505416110583</v>
      </c>
      <c r="AA153" s="150">
        <v>15.251826355717899</v>
      </c>
      <c r="AB153" s="150">
        <v>14.36767148105279</v>
      </c>
      <c r="AC153" s="150">
        <v>14.29187555147568</v>
      </c>
      <c r="AD153" s="150">
        <v>10.080560803612522</v>
      </c>
      <c r="AE153" s="150">
        <v>10.179649645918747</v>
      </c>
      <c r="AF153" s="150">
        <v>14.2363589641093</v>
      </c>
      <c r="AG153" s="150">
        <v>12.693637965038363</v>
      </c>
      <c r="AH153" s="412">
        <v>12.996237931125201</v>
      </c>
      <c r="AI153" s="150">
        <v>14.032678921019636</v>
      </c>
      <c r="AJ153" s="150">
        <v>15.18045498603113</v>
      </c>
      <c r="AK153" s="150">
        <v>17.279652646710801</v>
      </c>
      <c r="AL153" s="150">
        <f>(AL146+AL148+$V$13*AL147)/CU10*100</f>
        <v>20.805545269228141</v>
      </c>
      <c r="AM153" s="150">
        <f>(AM146+AM148+$V$13*AM147)/CV10*100</f>
        <v>21.752926862620662</v>
      </c>
      <c r="AN153" s="150">
        <f>(AN146+AN148+$V$13*AN147)/CW10*100</f>
        <v>22.172861195512862</v>
      </c>
      <c r="AO153" s="164"/>
      <c r="AP153" s="326"/>
      <c r="AQ153" s="122"/>
      <c r="AR153" s="600"/>
      <c r="AS153" s="131" t="s">
        <v>144</v>
      </c>
      <c r="AT153" s="135">
        <v>0</v>
      </c>
      <c r="AU153" s="135">
        <v>0</v>
      </c>
      <c r="AV153" s="135">
        <v>0</v>
      </c>
      <c r="AW153" s="135">
        <v>0</v>
      </c>
      <c r="AX153" s="135">
        <v>0</v>
      </c>
      <c r="AY153" s="135">
        <v>0</v>
      </c>
      <c r="AZ153" s="135">
        <v>0</v>
      </c>
      <c r="BA153" s="135">
        <v>0</v>
      </c>
      <c r="BB153" s="135">
        <v>0</v>
      </c>
      <c r="BC153" s="139">
        <v>0</v>
      </c>
      <c r="BD153" s="139">
        <v>0</v>
      </c>
      <c r="BE153" s="139">
        <v>29</v>
      </c>
      <c r="BF153" s="139">
        <v>41</v>
      </c>
      <c r="BG153" s="139">
        <v>37</v>
      </c>
      <c r="BH153" s="139">
        <v>31</v>
      </c>
      <c r="BI153" s="139">
        <v>42</v>
      </c>
      <c r="BM153" s="600"/>
      <c r="BN153" s="131" t="s">
        <v>144</v>
      </c>
      <c r="BO153" s="135">
        <v>0</v>
      </c>
      <c r="BP153" s="135">
        <v>0</v>
      </c>
      <c r="BQ153" s="135">
        <v>0</v>
      </c>
      <c r="BR153" s="135">
        <v>0</v>
      </c>
      <c r="BS153" s="135">
        <v>0</v>
      </c>
      <c r="BT153" s="135">
        <v>0</v>
      </c>
      <c r="BU153" s="135">
        <v>0</v>
      </c>
      <c r="BV153" s="135">
        <v>0</v>
      </c>
      <c r="BW153" s="135">
        <v>0</v>
      </c>
      <c r="BX153" s="139">
        <v>0</v>
      </c>
      <c r="BY153" s="139">
        <v>0</v>
      </c>
      <c r="BZ153" s="139">
        <v>63</v>
      </c>
      <c r="CA153" s="139">
        <v>73</v>
      </c>
      <c r="CB153" s="139">
        <v>79</v>
      </c>
      <c r="CC153" s="139">
        <v>59</v>
      </c>
      <c r="CD153" s="139">
        <v>78</v>
      </c>
    </row>
    <row r="154" spans="2:82">
      <c r="C154" s="131"/>
      <c r="D154" s="131"/>
      <c r="E154" s="131"/>
      <c r="T154" s="91"/>
      <c r="X154" s="122"/>
      <c r="Y154" s="131"/>
      <c r="Z154" s="131"/>
      <c r="AA154" s="131"/>
      <c r="AB154" s="122"/>
      <c r="AC154" s="122"/>
      <c r="AD154" s="122"/>
      <c r="AE154" s="122"/>
      <c r="AF154" s="326"/>
      <c r="AG154" s="326"/>
      <c r="AH154" s="122"/>
      <c r="AI154" s="122"/>
      <c r="AJ154" s="122"/>
      <c r="AK154" s="122"/>
      <c r="AL154" s="122"/>
      <c r="AM154" s="156"/>
      <c r="AN154" s="122"/>
      <c r="AO154" s="122"/>
      <c r="AP154" s="326"/>
      <c r="AQ154" s="122"/>
      <c r="AR154" s="600"/>
      <c r="AS154" s="131" t="s">
        <v>37</v>
      </c>
      <c r="AT154" s="139">
        <v>25</v>
      </c>
      <c r="AU154" s="139">
        <v>35</v>
      </c>
      <c r="AV154" s="139">
        <v>20</v>
      </c>
      <c r="AW154" s="139">
        <v>29</v>
      </c>
      <c r="AX154" s="139">
        <v>27</v>
      </c>
      <c r="AY154" s="139">
        <v>20</v>
      </c>
      <c r="AZ154" s="139">
        <v>16</v>
      </c>
      <c r="BA154" s="139">
        <v>38</v>
      </c>
      <c r="BB154" s="139">
        <v>31</v>
      </c>
      <c r="BC154" s="139">
        <v>38</v>
      </c>
      <c r="BD154" s="139">
        <v>58</v>
      </c>
      <c r="BE154" s="139">
        <v>52</v>
      </c>
      <c r="BF154" s="139">
        <v>44</v>
      </c>
      <c r="BG154" s="139">
        <v>60</v>
      </c>
      <c r="BH154" s="139">
        <v>61</v>
      </c>
      <c r="BI154" s="139">
        <v>43</v>
      </c>
      <c r="BM154" s="600"/>
      <c r="BN154" s="142" t="s">
        <v>37</v>
      </c>
      <c r="BO154" s="139">
        <v>29</v>
      </c>
      <c r="BP154" s="139">
        <v>41</v>
      </c>
      <c r="BQ154" s="139">
        <v>17</v>
      </c>
      <c r="BR154" s="139">
        <v>31</v>
      </c>
      <c r="BS154" s="139">
        <v>31</v>
      </c>
      <c r="BT154" s="139">
        <v>22</v>
      </c>
      <c r="BU154" s="139">
        <v>25</v>
      </c>
      <c r="BV154" s="139">
        <v>62</v>
      </c>
      <c r="BW154" s="139">
        <v>53</v>
      </c>
      <c r="BX154" s="139">
        <v>62</v>
      </c>
      <c r="BY154" s="139">
        <v>85</v>
      </c>
      <c r="BZ154" s="139">
        <v>101</v>
      </c>
      <c r="CA154" s="139">
        <v>88</v>
      </c>
      <c r="CB154" s="139">
        <v>99</v>
      </c>
      <c r="CC154" s="139">
        <v>106</v>
      </c>
      <c r="CD154" s="139">
        <v>83</v>
      </c>
    </row>
    <row r="155" spans="2:82">
      <c r="C155" s="131"/>
      <c r="D155" s="131"/>
      <c r="E155" s="131"/>
      <c r="T155" s="91"/>
      <c r="X155" s="122"/>
      <c r="Y155" s="131"/>
      <c r="Z155" s="131"/>
      <c r="AA155" s="131"/>
      <c r="AB155" s="122"/>
      <c r="AC155" s="122"/>
      <c r="AD155" s="122"/>
      <c r="AE155" s="122"/>
      <c r="AF155" s="326"/>
      <c r="AG155" s="326"/>
      <c r="AH155" s="122"/>
      <c r="AI155" s="122"/>
      <c r="AJ155" s="122"/>
      <c r="AK155" s="122"/>
      <c r="AL155" s="122"/>
      <c r="AM155" s="156"/>
      <c r="AN155" s="122"/>
      <c r="AO155" s="122"/>
      <c r="AP155" s="326"/>
      <c r="AQ155" s="122"/>
      <c r="AR155" s="601"/>
      <c r="AS155" s="147" t="s">
        <v>38</v>
      </c>
      <c r="AT155" s="145">
        <v>18</v>
      </c>
      <c r="AU155" s="145">
        <v>11</v>
      </c>
      <c r="AV155" s="146">
        <v>16</v>
      </c>
      <c r="AW155" s="145">
        <v>20</v>
      </c>
      <c r="AX155" s="145">
        <v>20</v>
      </c>
      <c r="AY155" s="146">
        <v>36</v>
      </c>
      <c r="AZ155" s="146">
        <v>45</v>
      </c>
      <c r="BA155" s="146">
        <v>15</v>
      </c>
      <c r="BB155" s="146">
        <v>26</v>
      </c>
      <c r="BC155" s="146">
        <v>17</v>
      </c>
      <c r="BD155" s="146">
        <v>35</v>
      </c>
      <c r="BE155" s="146">
        <v>41</v>
      </c>
      <c r="BF155" s="146">
        <v>31</v>
      </c>
      <c r="BG155" s="146">
        <v>26</v>
      </c>
      <c r="BH155" s="146">
        <v>18</v>
      </c>
      <c r="BI155" s="146">
        <v>26</v>
      </c>
      <c r="BM155" s="601"/>
      <c r="BN155" s="144" t="s">
        <v>38</v>
      </c>
      <c r="BO155" s="145">
        <v>15</v>
      </c>
      <c r="BP155" s="145">
        <v>19</v>
      </c>
      <c r="BQ155" s="146">
        <v>22</v>
      </c>
      <c r="BR155" s="145">
        <v>24</v>
      </c>
      <c r="BS155" s="145">
        <v>15</v>
      </c>
      <c r="BT155" s="146">
        <v>48</v>
      </c>
      <c r="BU155" s="146">
        <v>66</v>
      </c>
      <c r="BV155" s="146">
        <v>34</v>
      </c>
      <c r="BW155" s="146">
        <v>37</v>
      </c>
      <c r="BX155" s="146">
        <v>32</v>
      </c>
      <c r="BY155" s="146">
        <v>59</v>
      </c>
      <c r="BZ155" s="146">
        <v>64</v>
      </c>
      <c r="CA155" s="146">
        <v>50</v>
      </c>
      <c r="CB155" s="146">
        <v>36</v>
      </c>
      <c r="CC155" s="146">
        <v>34</v>
      </c>
      <c r="CD155" s="146">
        <v>46</v>
      </c>
    </row>
    <row r="156" spans="2:82" ht="18" customHeight="1">
      <c r="C156" s="131"/>
      <c r="D156" s="131"/>
      <c r="E156" s="131"/>
      <c r="T156" s="91"/>
      <c r="V156" s="125"/>
      <c r="X156" s="122"/>
      <c r="Y156" s="131"/>
      <c r="Z156" s="131"/>
      <c r="AA156" s="131"/>
      <c r="AB156" s="122"/>
      <c r="AC156" s="122"/>
      <c r="AD156" s="122"/>
      <c r="AE156" s="122"/>
      <c r="AF156" s="326"/>
      <c r="AG156" s="326"/>
      <c r="AH156" s="122"/>
      <c r="AI156" s="122"/>
      <c r="AJ156" s="122"/>
      <c r="AK156" s="122"/>
      <c r="AL156" s="122"/>
      <c r="AM156" s="156"/>
      <c r="AN156" s="122"/>
      <c r="AO156" s="122"/>
      <c r="AP156" s="326"/>
      <c r="AQ156" s="122"/>
      <c r="AR156" s="602" t="s">
        <v>100</v>
      </c>
      <c r="AS156" s="376" t="s">
        <v>33</v>
      </c>
      <c r="AT156" s="138">
        <v>443</v>
      </c>
      <c r="AU156" s="138">
        <v>530</v>
      </c>
      <c r="AV156" s="138">
        <v>517</v>
      </c>
      <c r="AW156" s="138">
        <v>504</v>
      </c>
      <c r="AX156" s="138">
        <v>596</v>
      </c>
      <c r="AY156" s="138">
        <v>862</v>
      </c>
      <c r="AZ156" s="138">
        <v>668</v>
      </c>
      <c r="BA156" s="138">
        <v>653</v>
      </c>
      <c r="BB156" s="138">
        <v>581</v>
      </c>
      <c r="BC156" s="138">
        <v>593</v>
      </c>
      <c r="BD156" s="138">
        <v>419</v>
      </c>
      <c r="BE156" s="139">
        <v>342</v>
      </c>
      <c r="BF156" s="139">
        <v>281</v>
      </c>
      <c r="BG156" s="139">
        <v>240</v>
      </c>
      <c r="BH156" s="139">
        <v>344</v>
      </c>
      <c r="BI156" s="139">
        <v>175</v>
      </c>
      <c r="BM156" s="602" t="s">
        <v>70</v>
      </c>
      <c r="BN156" s="137" t="s">
        <v>33</v>
      </c>
      <c r="BO156" s="138">
        <v>1664</v>
      </c>
      <c r="BP156" s="138">
        <v>1971</v>
      </c>
      <c r="BQ156" s="138">
        <v>1919</v>
      </c>
      <c r="BR156" s="138">
        <v>1911</v>
      </c>
      <c r="BS156" s="138">
        <v>2217</v>
      </c>
      <c r="BT156" s="138">
        <v>2697</v>
      </c>
      <c r="BU156" s="138">
        <v>1787</v>
      </c>
      <c r="BV156" s="138">
        <v>1700</v>
      </c>
      <c r="BW156" s="138">
        <v>1596</v>
      </c>
      <c r="BX156" s="138">
        <v>1641</v>
      </c>
      <c r="BY156" s="138">
        <v>1647</v>
      </c>
      <c r="BZ156" s="138">
        <v>1715</v>
      </c>
      <c r="CA156" s="138">
        <v>1407</v>
      </c>
      <c r="CB156" s="138">
        <v>1213</v>
      </c>
      <c r="CC156" s="138">
        <v>1331</v>
      </c>
      <c r="CD156" s="138">
        <v>1074</v>
      </c>
    </row>
    <row r="157" spans="2:82">
      <c r="C157" s="131"/>
      <c r="D157" s="131"/>
      <c r="E157" s="131"/>
      <c r="T157" s="91"/>
      <c r="V157" s="125"/>
      <c r="X157" s="122"/>
      <c r="Y157" s="131"/>
      <c r="Z157" s="131"/>
      <c r="AA157" s="131"/>
      <c r="AB157" s="122"/>
      <c r="AC157" s="122"/>
      <c r="AD157" s="122"/>
      <c r="AE157" s="122"/>
      <c r="AF157" s="326"/>
      <c r="AG157" s="326"/>
      <c r="AH157" s="122"/>
      <c r="AI157" s="122"/>
      <c r="AJ157" s="122"/>
      <c r="AK157" s="122"/>
      <c r="AL157" s="122"/>
      <c r="AM157" s="156"/>
      <c r="AN157" s="122"/>
      <c r="AO157" s="122"/>
      <c r="AP157" s="326"/>
      <c r="AQ157" s="122"/>
      <c r="AR157" s="600"/>
      <c r="AS157" s="131" t="s">
        <v>9</v>
      </c>
      <c r="AT157" s="139">
        <v>411</v>
      </c>
      <c r="AU157" s="139">
        <v>461</v>
      </c>
      <c r="AV157" s="139">
        <v>459</v>
      </c>
      <c r="AW157" s="139">
        <v>448</v>
      </c>
      <c r="AX157" s="139">
        <v>465</v>
      </c>
      <c r="AY157" s="139">
        <v>673</v>
      </c>
      <c r="AZ157" s="139">
        <v>637</v>
      </c>
      <c r="BA157" s="139">
        <v>588</v>
      </c>
      <c r="BB157" s="139">
        <v>571</v>
      </c>
      <c r="BC157" s="139">
        <v>546</v>
      </c>
      <c r="BD157" s="139">
        <v>483</v>
      </c>
      <c r="BE157" s="139">
        <v>359</v>
      </c>
      <c r="BF157" s="139">
        <v>303</v>
      </c>
      <c r="BG157" s="139">
        <v>277</v>
      </c>
      <c r="BH157" s="139">
        <v>309</v>
      </c>
      <c r="BI157" s="139">
        <v>267</v>
      </c>
      <c r="BM157" s="600"/>
      <c r="BN157" s="142" t="s">
        <v>9</v>
      </c>
      <c r="BO157" s="139">
        <v>1323</v>
      </c>
      <c r="BP157" s="139">
        <v>1473</v>
      </c>
      <c r="BQ157" s="139">
        <v>1506</v>
      </c>
      <c r="BR157" s="139">
        <v>1365</v>
      </c>
      <c r="BS157" s="139">
        <v>1507</v>
      </c>
      <c r="BT157" s="139">
        <v>1934</v>
      </c>
      <c r="BU157" s="139">
        <v>1536</v>
      </c>
      <c r="BV157" s="139">
        <v>1425</v>
      </c>
      <c r="BW157" s="139">
        <v>1344</v>
      </c>
      <c r="BX157" s="139">
        <v>1289</v>
      </c>
      <c r="BY157" s="139">
        <v>1342</v>
      </c>
      <c r="BZ157" s="139">
        <v>1330</v>
      </c>
      <c r="CA157" s="139">
        <v>1190</v>
      </c>
      <c r="CB157" s="139">
        <v>1036</v>
      </c>
      <c r="CC157" s="139">
        <v>1047</v>
      </c>
      <c r="CD157" s="139">
        <v>963</v>
      </c>
    </row>
    <row r="158" spans="2:82">
      <c r="C158" s="131"/>
      <c r="D158" s="131"/>
      <c r="E158" s="131"/>
      <c r="T158" s="91"/>
      <c r="V158" s="125"/>
      <c r="X158" s="122"/>
      <c r="Y158" s="131"/>
      <c r="Z158" s="131"/>
      <c r="AA158" s="131"/>
      <c r="AB158" s="122"/>
      <c r="AC158" s="122"/>
      <c r="AD158" s="122"/>
      <c r="AE158" s="122"/>
      <c r="AF158" s="326"/>
      <c r="AG158" s="326"/>
      <c r="AH158" s="122"/>
      <c r="AI158" s="122"/>
      <c r="AJ158" s="122"/>
      <c r="AK158" s="122"/>
      <c r="AL158" s="122"/>
      <c r="AM158" s="156"/>
      <c r="AN158" s="122"/>
      <c r="AO158" s="122"/>
      <c r="AP158" s="326"/>
      <c r="AQ158" s="122"/>
      <c r="AR158" s="600"/>
      <c r="AS158" s="131" t="s">
        <v>34</v>
      </c>
      <c r="AT158" s="139">
        <v>342</v>
      </c>
      <c r="AU158" s="139">
        <v>373</v>
      </c>
      <c r="AV158" s="139">
        <v>390</v>
      </c>
      <c r="AW158" s="139">
        <v>375</v>
      </c>
      <c r="AX158" s="139">
        <v>423</v>
      </c>
      <c r="AY158" s="139">
        <v>534</v>
      </c>
      <c r="AZ158" s="139">
        <v>530</v>
      </c>
      <c r="BA158" s="139">
        <v>579</v>
      </c>
      <c r="BB158" s="139">
        <v>537</v>
      </c>
      <c r="BC158" s="139">
        <v>534</v>
      </c>
      <c r="BD158" s="139">
        <v>487</v>
      </c>
      <c r="BE158" s="139">
        <v>426</v>
      </c>
      <c r="BF158" s="139">
        <v>327</v>
      </c>
      <c r="BG158" s="139">
        <v>283</v>
      </c>
      <c r="BH158" s="139">
        <v>314</v>
      </c>
      <c r="BI158" s="139">
        <v>305</v>
      </c>
      <c r="BM158" s="600"/>
      <c r="BN158" s="142" t="s">
        <v>34</v>
      </c>
      <c r="BO158" s="139">
        <v>1083</v>
      </c>
      <c r="BP158" s="139">
        <v>1075</v>
      </c>
      <c r="BQ158" s="139">
        <v>1182</v>
      </c>
      <c r="BR158" s="139">
        <v>1085</v>
      </c>
      <c r="BS158" s="139">
        <v>1163</v>
      </c>
      <c r="BT158" s="139">
        <v>1386</v>
      </c>
      <c r="BU158" s="139">
        <v>1198</v>
      </c>
      <c r="BV158" s="139">
        <v>1265</v>
      </c>
      <c r="BW158" s="139">
        <v>1144</v>
      </c>
      <c r="BX158" s="139">
        <v>1101</v>
      </c>
      <c r="BY158" s="139">
        <v>1057</v>
      </c>
      <c r="BZ158" s="139">
        <v>1102</v>
      </c>
      <c r="CA158" s="139">
        <v>969</v>
      </c>
      <c r="CB158" s="139">
        <v>960</v>
      </c>
      <c r="CC158" s="139">
        <v>925</v>
      </c>
      <c r="CD158" s="139">
        <v>882</v>
      </c>
    </row>
    <row r="159" spans="2:82">
      <c r="C159" s="131"/>
      <c r="D159" s="131"/>
      <c r="E159" s="131"/>
      <c r="T159" s="91"/>
      <c r="V159" s="133"/>
      <c r="X159" s="122"/>
      <c r="Y159" s="131"/>
      <c r="Z159" s="131"/>
      <c r="AA159" s="131"/>
      <c r="AB159" s="122"/>
      <c r="AC159" s="122"/>
      <c r="AD159" s="122"/>
      <c r="AE159" s="122"/>
      <c r="AF159" s="326"/>
      <c r="AG159" s="326"/>
      <c r="AH159" s="122"/>
      <c r="AI159" s="122"/>
      <c r="AJ159" s="122"/>
      <c r="AK159" s="122"/>
      <c r="AL159" s="122"/>
      <c r="AM159" s="156"/>
      <c r="AN159" s="122"/>
      <c r="AO159" s="122"/>
      <c r="AP159" s="326"/>
      <c r="AQ159" s="122"/>
      <c r="AR159" s="600"/>
      <c r="AS159" s="131" t="s">
        <v>36</v>
      </c>
      <c r="AT159" s="139">
        <v>106</v>
      </c>
      <c r="AU159" s="139">
        <v>137</v>
      </c>
      <c r="AV159" s="139">
        <v>166</v>
      </c>
      <c r="AW159" s="139">
        <v>165</v>
      </c>
      <c r="AX159" s="139">
        <v>157</v>
      </c>
      <c r="AY159" s="139">
        <v>162</v>
      </c>
      <c r="AZ159" s="139">
        <v>199</v>
      </c>
      <c r="BA159" s="139">
        <v>271</v>
      </c>
      <c r="BB159" s="139">
        <v>264</v>
      </c>
      <c r="BC159" s="139">
        <v>280</v>
      </c>
      <c r="BD159" s="139">
        <v>286</v>
      </c>
      <c r="BE159" s="139">
        <v>266</v>
      </c>
      <c r="BF159" s="139">
        <v>246</v>
      </c>
      <c r="BG159" s="139">
        <v>243</v>
      </c>
      <c r="BH159" s="139">
        <v>217</v>
      </c>
      <c r="BI159" s="139">
        <v>236</v>
      </c>
      <c r="BM159" s="600"/>
      <c r="BN159" s="142" t="s">
        <v>36</v>
      </c>
      <c r="BO159" s="139">
        <v>330</v>
      </c>
      <c r="BP159" s="139">
        <v>351</v>
      </c>
      <c r="BQ159" s="139">
        <v>380</v>
      </c>
      <c r="BR159" s="139">
        <v>376</v>
      </c>
      <c r="BS159" s="139">
        <v>391</v>
      </c>
      <c r="BT159" s="139">
        <v>355</v>
      </c>
      <c r="BU159" s="139">
        <v>378</v>
      </c>
      <c r="BV159" s="139">
        <v>497</v>
      </c>
      <c r="BW159" s="139">
        <v>434</v>
      </c>
      <c r="BX159" s="139">
        <v>444</v>
      </c>
      <c r="BY159" s="139">
        <v>472</v>
      </c>
      <c r="BZ159" s="139">
        <v>465</v>
      </c>
      <c r="CA159" s="139">
        <v>482</v>
      </c>
      <c r="CB159" s="139">
        <v>517</v>
      </c>
      <c r="CC159" s="139">
        <v>537</v>
      </c>
      <c r="CD159" s="139">
        <v>568</v>
      </c>
    </row>
    <row r="160" spans="2:82">
      <c r="C160" s="131"/>
      <c r="D160" s="131"/>
      <c r="E160" s="131"/>
      <c r="T160" s="91"/>
      <c r="V160" s="133"/>
      <c r="X160" s="122"/>
      <c r="Y160" s="131"/>
      <c r="Z160" s="131"/>
      <c r="AA160" s="131"/>
      <c r="AB160" s="122"/>
      <c r="AC160" s="122"/>
      <c r="AD160" s="122"/>
      <c r="AE160" s="122"/>
      <c r="AF160" s="326"/>
      <c r="AG160" s="326"/>
      <c r="AH160" s="122"/>
      <c r="AI160" s="122"/>
      <c r="AJ160" s="122"/>
      <c r="AK160" s="122"/>
      <c r="AL160" s="122"/>
      <c r="AM160" s="156"/>
      <c r="AN160" s="122"/>
      <c r="AO160" s="122"/>
      <c r="AP160" s="326"/>
      <c r="AQ160" s="122"/>
      <c r="AR160" s="600"/>
      <c r="AS160" s="131" t="s">
        <v>144</v>
      </c>
      <c r="AT160" s="135">
        <v>0</v>
      </c>
      <c r="AU160" s="135">
        <v>0</v>
      </c>
      <c r="AV160" s="135">
        <v>0</v>
      </c>
      <c r="AW160" s="135">
        <v>0</v>
      </c>
      <c r="AX160" s="135">
        <v>0</v>
      </c>
      <c r="AY160" s="135">
        <v>0</v>
      </c>
      <c r="AZ160" s="135">
        <v>0</v>
      </c>
      <c r="BA160" s="135">
        <v>0</v>
      </c>
      <c r="BB160" s="135">
        <v>0</v>
      </c>
      <c r="BC160" s="139">
        <v>0</v>
      </c>
      <c r="BD160" s="139">
        <v>0</v>
      </c>
      <c r="BE160" s="139">
        <v>28</v>
      </c>
      <c r="BF160" s="139">
        <v>30</v>
      </c>
      <c r="BG160" s="139">
        <v>37</v>
      </c>
      <c r="BH160" s="139">
        <v>18</v>
      </c>
      <c r="BI160" s="139">
        <v>24</v>
      </c>
      <c r="BM160" s="600"/>
      <c r="BN160" s="131" t="s">
        <v>144</v>
      </c>
      <c r="BO160" s="135">
        <v>0</v>
      </c>
      <c r="BP160" s="135">
        <v>0</v>
      </c>
      <c r="BQ160" s="135">
        <v>0</v>
      </c>
      <c r="BR160" s="135">
        <v>0</v>
      </c>
      <c r="BS160" s="135">
        <v>0</v>
      </c>
      <c r="BT160" s="135">
        <v>0</v>
      </c>
      <c r="BU160" s="135">
        <v>0</v>
      </c>
      <c r="BV160" s="135">
        <v>0</v>
      </c>
      <c r="BW160" s="135">
        <v>0</v>
      </c>
      <c r="BX160" s="139">
        <v>0</v>
      </c>
      <c r="BY160" s="139">
        <v>0</v>
      </c>
      <c r="BZ160" s="139">
        <v>54</v>
      </c>
      <c r="CA160" s="139">
        <v>61</v>
      </c>
      <c r="CB160" s="139">
        <v>69</v>
      </c>
      <c r="CC160" s="139">
        <v>48</v>
      </c>
      <c r="CD160" s="139">
        <v>63</v>
      </c>
    </row>
    <row r="161" spans="2:84">
      <c r="C161" s="131"/>
      <c r="D161" s="131"/>
      <c r="E161" s="131"/>
      <c r="T161" s="91"/>
      <c r="V161" s="133"/>
      <c r="X161" s="122"/>
      <c r="Y161" s="131"/>
      <c r="Z161" s="131"/>
      <c r="AA161" s="131"/>
      <c r="AB161" s="122"/>
      <c r="AC161" s="122"/>
      <c r="AD161" s="122"/>
      <c r="AE161" s="122"/>
      <c r="AF161" s="326"/>
      <c r="AG161" s="326"/>
      <c r="AH161" s="122"/>
      <c r="AI161" s="122"/>
      <c r="AJ161" s="122"/>
      <c r="AK161" s="122"/>
      <c r="AL161" s="122"/>
      <c r="AM161" s="156"/>
      <c r="AN161" s="122"/>
      <c r="AO161" s="122"/>
      <c r="AP161" s="326"/>
      <c r="AQ161" s="122"/>
      <c r="AR161" s="600"/>
      <c r="AS161" s="131" t="s">
        <v>37</v>
      </c>
      <c r="AT161" s="139">
        <v>10</v>
      </c>
      <c r="AU161" s="139">
        <v>17</v>
      </c>
      <c r="AV161" s="139">
        <v>8</v>
      </c>
      <c r="AW161" s="139">
        <v>11</v>
      </c>
      <c r="AX161" s="139">
        <v>10</v>
      </c>
      <c r="AY161" s="139">
        <v>4</v>
      </c>
      <c r="AZ161" s="139">
        <v>9</v>
      </c>
      <c r="BA161" s="139">
        <v>32</v>
      </c>
      <c r="BB161" s="139">
        <v>35</v>
      </c>
      <c r="BC161" s="139">
        <v>27</v>
      </c>
      <c r="BD161" s="139">
        <v>34</v>
      </c>
      <c r="BE161" s="139">
        <v>50</v>
      </c>
      <c r="BF161" s="139">
        <v>42</v>
      </c>
      <c r="BG161" s="139">
        <v>39</v>
      </c>
      <c r="BH161" s="139">
        <v>43</v>
      </c>
      <c r="BI161" s="139">
        <v>45</v>
      </c>
      <c r="BM161" s="600"/>
      <c r="BN161" s="142" t="s">
        <v>37</v>
      </c>
      <c r="BO161" s="139">
        <v>35</v>
      </c>
      <c r="BP161" s="139">
        <v>48</v>
      </c>
      <c r="BQ161" s="139">
        <v>29</v>
      </c>
      <c r="BR161" s="139">
        <v>40</v>
      </c>
      <c r="BS161" s="139">
        <v>32</v>
      </c>
      <c r="BT161" s="139">
        <v>19</v>
      </c>
      <c r="BU161" s="139">
        <v>19</v>
      </c>
      <c r="BV161" s="139">
        <v>66</v>
      </c>
      <c r="BW161" s="139">
        <v>57</v>
      </c>
      <c r="BX161" s="139">
        <v>48</v>
      </c>
      <c r="BY161" s="139">
        <v>77</v>
      </c>
      <c r="BZ161" s="139">
        <v>90</v>
      </c>
      <c r="CA161" s="139">
        <v>72</v>
      </c>
      <c r="CB161" s="139">
        <v>91</v>
      </c>
      <c r="CC161" s="139">
        <v>107</v>
      </c>
      <c r="CD161" s="139">
        <v>89</v>
      </c>
    </row>
    <row r="162" spans="2:84">
      <c r="C162" s="131"/>
      <c r="D162" s="131"/>
      <c r="E162" s="131"/>
      <c r="T162" s="91"/>
      <c r="U162" s="125"/>
      <c r="V162" s="133"/>
      <c r="X162" s="122"/>
      <c r="Y162" s="131"/>
      <c r="Z162" s="131"/>
      <c r="AA162" s="131"/>
      <c r="AB162" s="122"/>
      <c r="AC162" s="122"/>
      <c r="AD162" s="122"/>
      <c r="AE162" s="122"/>
      <c r="AF162" s="326"/>
      <c r="AG162" s="326"/>
      <c r="AH162" s="122"/>
      <c r="AI162" s="122"/>
      <c r="AJ162" s="122"/>
      <c r="AK162" s="122"/>
      <c r="AL162" s="122"/>
      <c r="AM162" s="156"/>
      <c r="AN162" s="122"/>
      <c r="AO162" s="122"/>
      <c r="AP162" s="326"/>
      <c r="AQ162" s="122"/>
      <c r="AR162" s="601"/>
      <c r="AS162" s="147" t="s">
        <v>38</v>
      </c>
      <c r="AT162" s="145">
        <v>12</v>
      </c>
      <c r="AU162" s="145">
        <v>12</v>
      </c>
      <c r="AV162" s="146">
        <v>15</v>
      </c>
      <c r="AW162" s="145">
        <v>11</v>
      </c>
      <c r="AX162" s="145">
        <v>7</v>
      </c>
      <c r="AY162" s="146">
        <v>27</v>
      </c>
      <c r="AZ162" s="146">
        <v>41</v>
      </c>
      <c r="BA162" s="146">
        <v>22</v>
      </c>
      <c r="BB162" s="146">
        <v>14</v>
      </c>
      <c r="BC162" s="146">
        <v>19</v>
      </c>
      <c r="BD162" s="146">
        <v>28</v>
      </c>
      <c r="BE162" s="146">
        <v>35</v>
      </c>
      <c r="BF162" s="146">
        <v>22</v>
      </c>
      <c r="BG162" s="146">
        <v>15</v>
      </c>
      <c r="BH162" s="146">
        <v>13</v>
      </c>
      <c r="BI162" s="146">
        <v>23</v>
      </c>
      <c r="BM162" s="601"/>
      <c r="BN162" s="144" t="s">
        <v>38</v>
      </c>
      <c r="BO162" s="145">
        <v>31</v>
      </c>
      <c r="BP162" s="145">
        <v>26</v>
      </c>
      <c r="BQ162" s="146">
        <v>27</v>
      </c>
      <c r="BR162" s="145">
        <v>25</v>
      </c>
      <c r="BS162" s="145">
        <v>26</v>
      </c>
      <c r="BT162" s="146">
        <v>52</v>
      </c>
      <c r="BU162" s="146">
        <v>80</v>
      </c>
      <c r="BV162" s="146">
        <v>31</v>
      </c>
      <c r="BW162" s="146">
        <v>28</v>
      </c>
      <c r="BX162" s="146">
        <v>29</v>
      </c>
      <c r="BY162" s="146">
        <v>41</v>
      </c>
      <c r="BZ162" s="146">
        <v>61</v>
      </c>
      <c r="CA162" s="146">
        <v>37</v>
      </c>
      <c r="CB162" s="146">
        <v>30</v>
      </c>
      <c r="CC162" s="146">
        <v>22</v>
      </c>
      <c r="CD162" s="146">
        <v>44</v>
      </c>
    </row>
    <row r="163" spans="2:84">
      <c r="C163" s="122"/>
      <c r="D163" s="122"/>
      <c r="E163" s="122"/>
      <c r="T163" s="91"/>
      <c r="U163" s="133"/>
      <c r="V163" s="133"/>
      <c r="X163" s="122"/>
      <c r="Y163" s="122"/>
      <c r="Z163" s="122"/>
      <c r="AA163" s="122"/>
      <c r="AB163" s="122"/>
      <c r="AC163" s="122"/>
      <c r="AD163" s="122"/>
      <c r="AE163" s="122"/>
      <c r="AF163" s="326"/>
      <c r="AG163" s="326"/>
      <c r="AH163" s="122"/>
      <c r="AI163" s="122"/>
      <c r="AJ163" s="122"/>
      <c r="AK163" s="122"/>
      <c r="AL163" s="122"/>
      <c r="AM163" s="156"/>
      <c r="AN163" s="122"/>
      <c r="AO163" s="122"/>
      <c r="AP163" s="326"/>
      <c r="AQ163" s="122"/>
      <c r="AR163" s="377"/>
      <c r="AT163" s="122"/>
      <c r="AU163" s="122"/>
      <c r="AV163" s="122"/>
      <c r="BB163" s="319"/>
      <c r="BD163" s="307"/>
      <c r="BN163" s="122"/>
      <c r="BO163" s="122"/>
      <c r="BP163" s="122"/>
      <c r="BQ163" s="122"/>
      <c r="BR163" s="122"/>
      <c r="BS163" s="122"/>
      <c r="BT163" s="122"/>
      <c r="BU163" s="122"/>
      <c r="BV163" s="326"/>
      <c r="BW163" s="326"/>
      <c r="BX163" s="326"/>
      <c r="BY163" s="326"/>
      <c r="BZ163" s="326"/>
      <c r="CA163" s="326"/>
      <c r="CB163" s="326"/>
      <c r="CC163" s="306"/>
      <c r="CD163" s="306"/>
    </row>
    <row r="164" spans="2:84" ht="18" customHeight="1">
      <c r="B164" s="123" t="s">
        <v>27</v>
      </c>
      <c r="C164" s="124" t="s">
        <v>122</v>
      </c>
      <c r="D164" s="124" t="s">
        <v>121</v>
      </c>
      <c r="E164" s="124" t="s">
        <v>120</v>
      </c>
      <c r="F164" s="123" t="s">
        <v>49</v>
      </c>
      <c r="G164" s="123" t="s">
        <v>48</v>
      </c>
      <c r="H164" s="123" t="s">
        <v>47</v>
      </c>
      <c r="I164" s="123" t="s">
        <v>46</v>
      </c>
      <c r="J164" s="123" t="s">
        <v>45</v>
      </c>
      <c r="K164" s="123" t="s">
        <v>44</v>
      </c>
      <c r="L164" s="123" t="s">
        <v>43</v>
      </c>
      <c r="M164" s="123" t="s">
        <v>95</v>
      </c>
      <c r="N164" s="123" t="s">
        <v>69</v>
      </c>
      <c r="O164" s="123" t="s">
        <v>77</v>
      </c>
      <c r="P164" s="123" t="s">
        <v>143</v>
      </c>
      <c r="Q164" s="123" t="str">
        <f>Q141</f>
        <v>2018-19</v>
      </c>
      <c r="R164" s="125" t="s">
        <v>183</v>
      </c>
      <c r="S164" s="125"/>
      <c r="T164" s="85" t="s">
        <v>111</v>
      </c>
      <c r="U164" s="133"/>
      <c r="V164" s="133"/>
      <c r="X164" s="127" t="s">
        <v>27</v>
      </c>
      <c r="Y164" s="127" t="s">
        <v>122</v>
      </c>
      <c r="Z164" s="127" t="s">
        <v>121</v>
      </c>
      <c r="AA164" s="127" t="s">
        <v>120</v>
      </c>
      <c r="AB164" s="127" t="s">
        <v>49</v>
      </c>
      <c r="AC164" s="127" t="s">
        <v>48</v>
      </c>
      <c r="AD164" s="127" t="s">
        <v>47</v>
      </c>
      <c r="AE164" s="127" t="s">
        <v>46</v>
      </c>
      <c r="AF164" s="127" t="s">
        <v>45</v>
      </c>
      <c r="AG164" s="127" t="s">
        <v>44</v>
      </c>
      <c r="AH164" s="410" t="s">
        <v>43</v>
      </c>
      <c r="AI164" s="127" t="s">
        <v>95</v>
      </c>
      <c r="AJ164" s="127" t="s">
        <v>69</v>
      </c>
      <c r="AK164" s="127" t="s">
        <v>77</v>
      </c>
      <c r="AL164" s="127" t="str">
        <f>AL141</f>
        <v>2017-18</v>
      </c>
      <c r="AM164" s="127" t="str">
        <f>AM141</f>
        <v>2018-19</v>
      </c>
      <c r="AN164" s="127" t="str">
        <f>AN141</f>
        <v>2019-20</v>
      </c>
      <c r="AO164" s="124"/>
      <c r="AP164" s="326"/>
      <c r="AQ164" s="122"/>
      <c r="AR164" s="218"/>
      <c r="AS164" s="124" t="s">
        <v>27</v>
      </c>
      <c r="AT164" s="124" t="s">
        <v>122</v>
      </c>
      <c r="AU164" s="124" t="s">
        <v>121</v>
      </c>
      <c r="AV164" s="124" t="s">
        <v>120</v>
      </c>
      <c r="AW164" s="124" t="s">
        <v>49</v>
      </c>
      <c r="AX164" s="124" t="s">
        <v>48</v>
      </c>
      <c r="AY164" s="124" t="s">
        <v>47</v>
      </c>
      <c r="AZ164" s="124" t="s">
        <v>46</v>
      </c>
      <c r="BA164" s="124" t="s">
        <v>45</v>
      </c>
      <c r="BB164" s="124" t="s">
        <v>44</v>
      </c>
      <c r="BC164" s="124" t="s">
        <v>43</v>
      </c>
      <c r="BD164" s="124" t="s">
        <v>95</v>
      </c>
      <c r="BE164" s="127" t="s">
        <v>69</v>
      </c>
      <c r="BF164" s="127" t="s">
        <v>77</v>
      </c>
      <c r="BG164" s="127" t="str">
        <f>BG141</f>
        <v>2017-18</v>
      </c>
      <c r="BH164" s="127" t="str">
        <f>BH141</f>
        <v>2018-19</v>
      </c>
      <c r="BI164" s="127" t="str">
        <f>BI141</f>
        <v>2019-20</v>
      </c>
      <c r="BN164" s="124" t="s">
        <v>27</v>
      </c>
      <c r="BO164" s="124" t="s">
        <v>122</v>
      </c>
      <c r="BP164" s="124" t="s">
        <v>121</v>
      </c>
      <c r="BQ164" s="124" t="s">
        <v>120</v>
      </c>
      <c r="BR164" s="124" t="s">
        <v>49</v>
      </c>
      <c r="BS164" s="124" t="s">
        <v>48</v>
      </c>
      <c r="BT164" s="124" t="s">
        <v>47</v>
      </c>
      <c r="BU164" s="124" t="s">
        <v>46</v>
      </c>
      <c r="BV164" s="124" t="s">
        <v>45</v>
      </c>
      <c r="BW164" s="124" t="s">
        <v>44</v>
      </c>
      <c r="BX164" s="124" t="s">
        <v>43</v>
      </c>
      <c r="BY164" s="124" t="s">
        <v>95</v>
      </c>
      <c r="BZ164" s="124" t="s">
        <v>69</v>
      </c>
      <c r="CA164" s="124" t="s">
        <v>77</v>
      </c>
      <c r="CB164" s="124" t="str">
        <f>CB141</f>
        <v>2017-18</v>
      </c>
      <c r="CC164" s="124" t="str">
        <f t="shared" ref="CC164:CD164" si="142">CC141</f>
        <v>2018-19</v>
      </c>
      <c r="CD164" s="124" t="str">
        <f t="shared" si="142"/>
        <v>2019-20</v>
      </c>
    </row>
    <row r="165" spans="2:84">
      <c r="B165" s="131" t="s">
        <v>33</v>
      </c>
      <c r="C165" s="132">
        <f t="shared" ref="C165:N167" si="143">Y165+AT165*$V$6+AT172*$V$8+AT179*$V$10</f>
        <v>3513.2</v>
      </c>
      <c r="D165" s="132">
        <f t="shared" si="143"/>
        <v>3252.8</v>
      </c>
      <c r="E165" s="132">
        <f t="shared" si="143"/>
        <v>3549.2</v>
      </c>
      <c r="F165" s="132">
        <f t="shared" si="143"/>
        <v>3600.2</v>
      </c>
      <c r="G165" s="132">
        <f t="shared" si="143"/>
        <v>3953.4</v>
      </c>
      <c r="H165" s="132">
        <f t="shared" si="143"/>
        <v>4713.3999999999996</v>
      </c>
      <c r="I165" s="132">
        <f t="shared" si="143"/>
        <v>3363.8</v>
      </c>
      <c r="J165" s="132">
        <f t="shared" si="143"/>
        <v>2816.6000000000004</v>
      </c>
      <c r="K165" s="132">
        <f t="shared" si="143"/>
        <v>3076.4</v>
      </c>
      <c r="L165" s="132">
        <f t="shared" si="143"/>
        <v>2678.2000000000003</v>
      </c>
      <c r="M165" s="132">
        <f t="shared" si="143"/>
        <v>2746.4</v>
      </c>
      <c r="N165" s="132">
        <f t="shared" si="143"/>
        <v>2894.3999999999996</v>
      </c>
      <c r="O165" s="132">
        <f t="shared" ref="O165:R165" si="144">AK165+BF165*$V$6+BF172*$V$8+BF179*$V$10</f>
        <v>2907</v>
      </c>
      <c r="P165" s="132">
        <f t="shared" si="144"/>
        <v>2872.2000000000003</v>
      </c>
      <c r="Q165" s="132">
        <f t="shared" si="144"/>
        <v>2681.7999999999997</v>
      </c>
      <c r="R165" s="132">
        <f t="shared" si="144"/>
        <v>2697.2000000000003</v>
      </c>
      <c r="S165" s="133"/>
      <c r="T165" s="344">
        <v>588.53599757740835</v>
      </c>
      <c r="U165" s="133"/>
      <c r="V165" s="133"/>
      <c r="X165" s="131" t="s">
        <v>33</v>
      </c>
      <c r="Y165" s="135">
        <v>1849</v>
      </c>
      <c r="Z165" s="135">
        <v>1714</v>
      </c>
      <c r="AA165" s="135">
        <v>1863</v>
      </c>
      <c r="AB165" s="135">
        <v>1890</v>
      </c>
      <c r="AC165" s="135">
        <v>2084</v>
      </c>
      <c r="AD165" s="135">
        <v>2427</v>
      </c>
      <c r="AE165" s="135">
        <v>1744</v>
      </c>
      <c r="AF165" s="135">
        <v>1485</v>
      </c>
      <c r="AG165" s="135">
        <v>1664</v>
      </c>
      <c r="AH165" s="411">
        <v>1475</v>
      </c>
      <c r="AI165" s="135">
        <v>1545</v>
      </c>
      <c r="AJ165" s="135">
        <v>1595</v>
      </c>
      <c r="AK165" s="135">
        <v>1601</v>
      </c>
      <c r="AL165" s="135">
        <v>1582</v>
      </c>
      <c r="AM165" s="135">
        <v>1454</v>
      </c>
      <c r="AN165" s="135">
        <v>1543</v>
      </c>
      <c r="AO165" s="136"/>
      <c r="AP165" s="326"/>
      <c r="AQ165" s="122"/>
      <c r="AR165" s="602" t="s">
        <v>98</v>
      </c>
      <c r="AS165" s="376" t="s">
        <v>33</v>
      </c>
      <c r="AT165" s="138">
        <v>540</v>
      </c>
      <c r="AU165" s="138">
        <v>536</v>
      </c>
      <c r="AV165" s="138">
        <v>582</v>
      </c>
      <c r="AW165" s="138">
        <v>580</v>
      </c>
      <c r="AX165" s="138">
        <v>603</v>
      </c>
      <c r="AY165" s="138">
        <v>577</v>
      </c>
      <c r="AZ165" s="138">
        <v>401</v>
      </c>
      <c r="BA165" s="138">
        <v>436</v>
      </c>
      <c r="BB165" s="138">
        <v>521</v>
      </c>
      <c r="BC165" s="138">
        <v>466</v>
      </c>
      <c r="BD165" s="138">
        <v>483</v>
      </c>
      <c r="BE165" s="138">
        <v>564</v>
      </c>
      <c r="BF165" s="138">
        <v>596</v>
      </c>
      <c r="BG165" s="138">
        <v>563</v>
      </c>
      <c r="BH165" s="138">
        <v>454</v>
      </c>
      <c r="BI165" s="138">
        <v>531</v>
      </c>
      <c r="BM165" s="603" t="s">
        <v>51</v>
      </c>
      <c r="BN165" s="137" t="s">
        <v>33</v>
      </c>
      <c r="BO165" s="138">
        <v>544</v>
      </c>
      <c r="BP165" s="138">
        <v>456</v>
      </c>
      <c r="BQ165" s="138">
        <v>520</v>
      </c>
      <c r="BR165" s="138">
        <v>577</v>
      </c>
      <c r="BS165" s="138">
        <v>557</v>
      </c>
      <c r="BT165" s="138">
        <v>814</v>
      </c>
      <c r="BU165" s="138">
        <v>619</v>
      </c>
      <c r="BV165" s="138">
        <v>488</v>
      </c>
      <c r="BW165" s="138">
        <v>487</v>
      </c>
      <c r="BX165" s="138">
        <v>356</v>
      </c>
      <c r="BY165" s="138">
        <v>337</v>
      </c>
      <c r="BZ165" s="138">
        <v>295</v>
      </c>
      <c r="CA165" s="138">
        <v>313</v>
      </c>
      <c r="CB165" s="138">
        <v>238</v>
      </c>
      <c r="CC165" s="138">
        <v>360</v>
      </c>
      <c r="CD165" s="138">
        <v>294</v>
      </c>
    </row>
    <row r="166" spans="2:84">
      <c r="B166" s="131" t="s">
        <v>9</v>
      </c>
      <c r="C166" s="133">
        <f t="shared" si="143"/>
        <v>2725.2</v>
      </c>
      <c r="D166" s="133">
        <f t="shared" si="143"/>
        <v>2544.1999999999998</v>
      </c>
      <c r="E166" s="133">
        <f t="shared" si="143"/>
        <v>2840.4</v>
      </c>
      <c r="F166" s="133">
        <f t="shared" si="143"/>
        <v>2776.6000000000004</v>
      </c>
      <c r="G166" s="133">
        <f t="shared" si="143"/>
        <v>3043.7999999999997</v>
      </c>
      <c r="H166" s="133">
        <f t="shared" si="143"/>
        <v>3595.6</v>
      </c>
      <c r="I166" s="133">
        <f t="shared" si="143"/>
        <v>2883.6</v>
      </c>
      <c r="J166" s="133">
        <f t="shared" si="143"/>
        <v>2562.6</v>
      </c>
      <c r="K166" s="133">
        <f t="shared" si="143"/>
        <v>2558.4</v>
      </c>
      <c r="L166" s="133">
        <f t="shared" si="143"/>
        <v>2280</v>
      </c>
      <c r="M166" s="133">
        <f t="shared" si="143"/>
        <v>2137.8000000000002</v>
      </c>
      <c r="N166" s="133">
        <f t="shared" si="143"/>
        <v>2610.4</v>
      </c>
      <c r="O166" s="133">
        <f t="shared" ref="O166:R166" si="145">AK166+BF166*$V$6+BF173*$V$8+BF180*$V$10</f>
        <v>2441</v>
      </c>
      <c r="P166" s="133">
        <f t="shared" si="145"/>
        <v>2491.3999999999996</v>
      </c>
      <c r="Q166" s="133">
        <f t="shared" si="145"/>
        <v>2320.1999999999998</v>
      </c>
      <c r="R166" s="133">
        <f t="shared" si="145"/>
        <v>2207.4</v>
      </c>
      <c r="S166" s="133"/>
      <c r="T166" s="344">
        <v>360.9261321778875</v>
      </c>
      <c r="U166" s="133"/>
      <c r="V166" s="133"/>
      <c r="X166" s="131" t="s">
        <v>9</v>
      </c>
      <c r="Y166" s="135">
        <v>1396</v>
      </c>
      <c r="Z166" s="135">
        <v>1339</v>
      </c>
      <c r="AA166" s="135">
        <v>1486</v>
      </c>
      <c r="AB166" s="135">
        <v>1458</v>
      </c>
      <c r="AC166" s="135">
        <v>1595</v>
      </c>
      <c r="AD166" s="135">
        <v>1864</v>
      </c>
      <c r="AE166" s="135">
        <v>1480</v>
      </c>
      <c r="AF166" s="135">
        <v>1326</v>
      </c>
      <c r="AG166" s="135">
        <v>1348</v>
      </c>
      <c r="AH166" s="411">
        <v>1200</v>
      </c>
      <c r="AI166" s="135">
        <v>1157</v>
      </c>
      <c r="AJ166" s="135">
        <v>1419</v>
      </c>
      <c r="AK166" s="135">
        <v>1328</v>
      </c>
      <c r="AL166" s="135">
        <v>1363</v>
      </c>
      <c r="AM166" s="135">
        <v>1255</v>
      </c>
      <c r="AN166" s="135">
        <v>1205</v>
      </c>
      <c r="AO166" s="136"/>
      <c r="AP166" s="326"/>
      <c r="AQ166" s="122"/>
      <c r="AR166" s="600"/>
      <c r="AS166" s="131" t="s">
        <v>9</v>
      </c>
      <c r="AT166" s="139">
        <v>382</v>
      </c>
      <c r="AU166" s="139">
        <v>415</v>
      </c>
      <c r="AV166" s="139">
        <v>458</v>
      </c>
      <c r="AW166" s="139">
        <v>431</v>
      </c>
      <c r="AX166" s="139">
        <v>479</v>
      </c>
      <c r="AY166" s="139">
        <v>507</v>
      </c>
      <c r="AZ166" s="139">
        <v>350</v>
      </c>
      <c r="BA166" s="139">
        <v>335</v>
      </c>
      <c r="BB166" s="139">
        <v>380</v>
      </c>
      <c r="BC166" s="139">
        <v>333</v>
      </c>
      <c r="BD166" s="139">
        <v>353</v>
      </c>
      <c r="BE166" s="139">
        <v>482</v>
      </c>
      <c r="BF166" s="139">
        <v>435</v>
      </c>
      <c r="BG166" s="139">
        <v>464</v>
      </c>
      <c r="BH166" s="139">
        <v>400</v>
      </c>
      <c r="BI166" s="139">
        <v>406</v>
      </c>
      <c r="BM166" s="604"/>
      <c r="BN166" s="142" t="s">
        <v>9</v>
      </c>
      <c r="BO166" s="139">
        <v>573</v>
      </c>
      <c r="BP166" s="139">
        <v>408</v>
      </c>
      <c r="BQ166" s="139">
        <v>488</v>
      </c>
      <c r="BR166" s="139">
        <v>480</v>
      </c>
      <c r="BS166" s="139">
        <v>520</v>
      </c>
      <c r="BT166" s="139">
        <v>682</v>
      </c>
      <c r="BU166" s="139">
        <v>647</v>
      </c>
      <c r="BV166" s="139">
        <v>537</v>
      </c>
      <c r="BW166" s="139">
        <v>448</v>
      </c>
      <c r="BX166" s="139">
        <v>414</v>
      </c>
      <c r="BY166" s="139">
        <v>352</v>
      </c>
      <c r="BZ166" s="139">
        <v>304</v>
      </c>
      <c r="CA166" s="139">
        <v>256</v>
      </c>
      <c r="CB166" s="139">
        <v>236</v>
      </c>
      <c r="CC166" s="139">
        <v>337</v>
      </c>
      <c r="CD166" s="139">
        <v>316</v>
      </c>
    </row>
    <row r="167" spans="2:84">
      <c r="B167" s="131" t="s">
        <v>34</v>
      </c>
      <c r="C167" s="133">
        <f t="shared" si="143"/>
        <v>2753.6</v>
      </c>
      <c r="D167" s="133">
        <f t="shared" si="143"/>
        <v>2092.6</v>
      </c>
      <c r="E167" s="133">
        <f t="shared" si="143"/>
        <v>2260.1999999999998</v>
      </c>
      <c r="F167" s="133">
        <f t="shared" si="143"/>
        <v>2112.1999999999998</v>
      </c>
      <c r="G167" s="133">
        <f t="shared" si="143"/>
        <v>2234.6</v>
      </c>
      <c r="H167" s="133">
        <f t="shared" si="143"/>
        <v>2698.6</v>
      </c>
      <c r="I167" s="133">
        <f t="shared" si="143"/>
        <v>2442.8000000000002</v>
      </c>
      <c r="J167" s="133">
        <f t="shared" si="143"/>
        <v>2378.8000000000002</v>
      </c>
      <c r="K167" s="133">
        <f t="shared" si="143"/>
        <v>2147.7999999999997</v>
      </c>
      <c r="L167" s="133">
        <f t="shared" si="143"/>
        <v>2146</v>
      </c>
      <c r="M167" s="133">
        <f t="shared" si="143"/>
        <v>1840.8</v>
      </c>
      <c r="N167" s="133">
        <f t="shared" si="143"/>
        <v>1945</v>
      </c>
      <c r="O167" s="133">
        <f t="shared" ref="O167:R167" si="146">AK167+BF167*$V$6+BF174*$V$8+BF181*$V$10</f>
        <v>2175.6</v>
      </c>
      <c r="P167" s="133">
        <f t="shared" si="146"/>
        <v>2146.8000000000002</v>
      </c>
      <c r="Q167" s="133">
        <f t="shared" si="146"/>
        <v>2216.2000000000003</v>
      </c>
      <c r="R167" s="133">
        <f t="shared" si="146"/>
        <v>1982.4</v>
      </c>
      <c r="S167" s="133"/>
      <c r="T167" s="344">
        <v>241.0110038981623</v>
      </c>
      <c r="U167" s="133"/>
      <c r="V167" s="133"/>
      <c r="X167" s="131" t="s">
        <v>34</v>
      </c>
      <c r="Y167" s="135">
        <v>1448</v>
      </c>
      <c r="Z167" s="135">
        <v>1095</v>
      </c>
      <c r="AA167" s="135">
        <v>1184</v>
      </c>
      <c r="AB167" s="135">
        <v>1106</v>
      </c>
      <c r="AC167" s="135">
        <v>1170</v>
      </c>
      <c r="AD167" s="135">
        <v>1400</v>
      </c>
      <c r="AE167" s="135">
        <v>1262</v>
      </c>
      <c r="AF167" s="135">
        <v>1217</v>
      </c>
      <c r="AG167" s="135">
        <v>1125</v>
      </c>
      <c r="AH167" s="411">
        <v>1126</v>
      </c>
      <c r="AI167" s="135">
        <v>993</v>
      </c>
      <c r="AJ167" s="135">
        <v>1070</v>
      </c>
      <c r="AK167" s="135">
        <v>1178</v>
      </c>
      <c r="AL167" s="135">
        <v>1178</v>
      </c>
      <c r="AM167" s="135">
        <v>1205</v>
      </c>
      <c r="AN167" s="135">
        <v>1071</v>
      </c>
      <c r="AO167" s="136"/>
      <c r="AP167" s="326"/>
      <c r="AQ167" s="122"/>
      <c r="AR167" s="600"/>
      <c r="AS167" s="131" t="s">
        <v>34</v>
      </c>
      <c r="AT167" s="139">
        <v>443</v>
      </c>
      <c r="AU167" s="139">
        <v>325</v>
      </c>
      <c r="AV167" s="139">
        <v>357</v>
      </c>
      <c r="AW167" s="139">
        <v>331</v>
      </c>
      <c r="AX167" s="139">
        <v>351</v>
      </c>
      <c r="AY167" s="139">
        <v>374</v>
      </c>
      <c r="AZ167" s="139">
        <v>318</v>
      </c>
      <c r="BA167" s="139">
        <v>301</v>
      </c>
      <c r="BB167" s="139">
        <v>292</v>
      </c>
      <c r="BC167" s="139">
        <v>318</v>
      </c>
      <c r="BD167" s="139">
        <v>296</v>
      </c>
      <c r="BE167" s="139">
        <v>343</v>
      </c>
      <c r="BF167" s="139">
        <v>393</v>
      </c>
      <c r="BG167" s="139">
        <v>396</v>
      </c>
      <c r="BH167" s="139">
        <v>403</v>
      </c>
      <c r="BI167" s="139">
        <v>315</v>
      </c>
      <c r="BM167" s="604"/>
      <c r="BN167" s="142" t="s">
        <v>34</v>
      </c>
      <c r="BO167" s="139">
        <v>521</v>
      </c>
      <c r="BP167" s="139">
        <v>429</v>
      </c>
      <c r="BQ167" s="139">
        <v>461</v>
      </c>
      <c r="BR167" s="139">
        <v>398</v>
      </c>
      <c r="BS167" s="139">
        <v>460</v>
      </c>
      <c r="BT167" s="139">
        <v>575</v>
      </c>
      <c r="BU167" s="139">
        <v>554</v>
      </c>
      <c r="BV167" s="139">
        <v>561</v>
      </c>
      <c r="BW167" s="139">
        <v>453</v>
      </c>
      <c r="BX167" s="139">
        <v>425</v>
      </c>
      <c r="BY167" s="139">
        <v>301</v>
      </c>
      <c r="BZ167" s="139">
        <v>281</v>
      </c>
      <c r="CA167" s="139">
        <v>277</v>
      </c>
      <c r="CB167" s="139">
        <v>241</v>
      </c>
      <c r="CC167" s="139">
        <v>316</v>
      </c>
      <c r="CD167" s="139">
        <v>347</v>
      </c>
    </row>
    <row r="168" spans="2:84">
      <c r="B168" s="131" t="s">
        <v>35</v>
      </c>
      <c r="C168" s="133">
        <f t="shared" ref="C168:N168" si="147">Y168</f>
        <v>184</v>
      </c>
      <c r="D168" s="133">
        <f t="shared" si="147"/>
        <v>185</v>
      </c>
      <c r="E168" s="133">
        <f t="shared" si="147"/>
        <v>299</v>
      </c>
      <c r="F168" s="133">
        <f t="shared" si="147"/>
        <v>364</v>
      </c>
      <c r="G168" s="133">
        <f t="shared" si="147"/>
        <v>402</v>
      </c>
      <c r="H168" s="133">
        <f t="shared" si="147"/>
        <v>487</v>
      </c>
      <c r="I168" s="133">
        <f t="shared" si="147"/>
        <v>566</v>
      </c>
      <c r="J168" s="133">
        <f t="shared" si="147"/>
        <v>585</v>
      </c>
      <c r="K168" s="133">
        <f t="shared" si="147"/>
        <v>723</v>
      </c>
      <c r="L168" s="133">
        <f t="shared" si="147"/>
        <v>791</v>
      </c>
      <c r="M168" s="133">
        <f t="shared" si="147"/>
        <v>923</v>
      </c>
      <c r="N168" s="133">
        <f t="shared" si="147"/>
        <v>901</v>
      </c>
      <c r="O168" s="133">
        <f t="shared" ref="O168" si="148">AK168</f>
        <v>1113</v>
      </c>
      <c r="P168" s="133">
        <f t="shared" ref="P168" si="149">AL168</f>
        <v>1059</v>
      </c>
      <c r="Q168" s="133">
        <f t="shared" ref="Q168" si="150">AM168</f>
        <v>1114</v>
      </c>
      <c r="R168" s="133">
        <f t="shared" ref="R168" si="151">AN168</f>
        <v>1361</v>
      </c>
      <c r="S168" s="133"/>
      <c r="T168" s="344">
        <v>209.92125507754884</v>
      </c>
      <c r="U168" s="133"/>
      <c r="V168" s="133"/>
      <c r="X168" s="131" t="s">
        <v>35</v>
      </c>
      <c r="Y168" s="135">
        <v>184</v>
      </c>
      <c r="Z168" s="135">
        <v>185</v>
      </c>
      <c r="AA168" s="135">
        <v>299</v>
      </c>
      <c r="AB168" s="135">
        <v>364</v>
      </c>
      <c r="AC168" s="135">
        <v>402</v>
      </c>
      <c r="AD168" s="135">
        <v>487</v>
      </c>
      <c r="AE168" s="135">
        <v>566</v>
      </c>
      <c r="AF168" s="135">
        <v>585</v>
      </c>
      <c r="AG168" s="135">
        <v>723</v>
      </c>
      <c r="AH168" s="411">
        <v>791</v>
      </c>
      <c r="AI168" s="135">
        <v>923</v>
      </c>
      <c r="AJ168" s="135">
        <v>901</v>
      </c>
      <c r="AK168" s="135">
        <v>1113</v>
      </c>
      <c r="AL168" s="135">
        <v>1059</v>
      </c>
      <c r="AM168" s="135">
        <v>1114</v>
      </c>
      <c r="AN168" s="135">
        <v>1361</v>
      </c>
      <c r="AO168" s="136"/>
      <c r="AP168" s="326"/>
      <c r="AQ168" s="122"/>
      <c r="AR168" s="600"/>
      <c r="AS168" s="131" t="s">
        <v>36</v>
      </c>
      <c r="AT168" s="139">
        <v>135</v>
      </c>
      <c r="AU168" s="139">
        <v>149</v>
      </c>
      <c r="AV168" s="139">
        <v>158</v>
      </c>
      <c r="AW168" s="139">
        <v>176</v>
      </c>
      <c r="AX168" s="139">
        <v>167</v>
      </c>
      <c r="AY168" s="139">
        <v>188</v>
      </c>
      <c r="AZ168" s="139">
        <v>202</v>
      </c>
      <c r="BA168" s="139">
        <v>185</v>
      </c>
      <c r="BB168" s="139">
        <v>154</v>
      </c>
      <c r="BC168" s="139">
        <v>197</v>
      </c>
      <c r="BD168" s="139">
        <v>206</v>
      </c>
      <c r="BE168" s="139">
        <v>192</v>
      </c>
      <c r="BF168" s="139">
        <v>243</v>
      </c>
      <c r="BG168" s="139">
        <v>267</v>
      </c>
      <c r="BH168" s="139">
        <v>295</v>
      </c>
      <c r="BI168" s="139">
        <v>278</v>
      </c>
      <c r="BM168" s="604"/>
      <c r="BN168" s="142" t="s">
        <v>36</v>
      </c>
      <c r="BO168" s="139">
        <v>281</v>
      </c>
      <c r="BP168" s="139">
        <v>271</v>
      </c>
      <c r="BQ168" s="139">
        <v>279</v>
      </c>
      <c r="BR168" s="139">
        <v>274</v>
      </c>
      <c r="BS168" s="139">
        <v>341</v>
      </c>
      <c r="BT168" s="139">
        <v>357</v>
      </c>
      <c r="BU168" s="139">
        <v>367</v>
      </c>
      <c r="BV168" s="139">
        <v>434</v>
      </c>
      <c r="BW168" s="139">
        <v>417</v>
      </c>
      <c r="BX168" s="139">
        <v>423</v>
      </c>
      <c r="BY168" s="139">
        <v>430</v>
      </c>
      <c r="BZ168" s="139">
        <v>348</v>
      </c>
      <c r="CA168" s="139">
        <v>357</v>
      </c>
      <c r="CB168" s="139">
        <v>299</v>
      </c>
      <c r="CC168" s="139">
        <v>292</v>
      </c>
      <c r="CD168" s="139">
        <v>346</v>
      </c>
    </row>
    <row r="169" spans="2:84">
      <c r="B169" s="131" t="s">
        <v>36</v>
      </c>
      <c r="C169" s="133">
        <f t="shared" ref="C169:N169" si="152">Y169+$V$13*Y170+$V$6*(AT168+$V$13*AT169)+$V$8*(AT175+$V$13*AT176)+$V$10*(AT182+$V$13*AT183)</f>
        <v>919.6</v>
      </c>
      <c r="D169" s="133">
        <f t="shared" si="152"/>
        <v>936.80000000000007</v>
      </c>
      <c r="E169" s="133">
        <f t="shared" si="152"/>
        <v>1017.5999999999999</v>
      </c>
      <c r="F169" s="133">
        <f t="shared" si="152"/>
        <v>1029</v>
      </c>
      <c r="G169" s="133">
        <f t="shared" si="152"/>
        <v>1227.4000000000001</v>
      </c>
      <c r="H169" s="133">
        <f t="shared" si="152"/>
        <v>1328.6000000000001</v>
      </c>
      <c r="I169" s="133">
        <f t="shared" si="152"/>
        <v>1350.8</v>
      </c>
      <c r="J169" s="133">
        <f t="shared" si="152"/>
        <v>1489.2</v>
      </c>
      <c r="K169" s="133">
        <f t="shared" si="152"/>
        <v>1409.4</v>
      </c>
      <c r="L169" s="133">
        <f t="shared" si="152"/>
        <v>1521.8</v>
      </c>
      <c r="M169" s="133">
        <f t="shared" si="152"/>
        <v>1508.6</v>
      </c>
      <c r="N169" s="133">
        <f t="shared" si="152"/>
        <v>1507.3</v>
      </c>
      <c r="O169" s="133">
        <f t="shared" ref="O169:R169" si="153">AK169+$V$13*AK170+$V$6*(BF168+$V$13*BF169)+$V$8*(BF175+$V$13*BF176)+$V$10*(BF182+$V$13*BF183)</f>
        <v>1634.6</v>
      </c>
      <c r="P169" s="133">
        <f t="shared" si="153"/>
        <v>1652.1</v>
      </c>
      <c r="Q169" s="133">
        <f t="shared" si="153"/>
        <v>1736.1</v>
      </c>
      <c r="R169" s="133">
        <f t="shared" si="153"/>
        <v>1770.7</v>
      </c>
      <c r="S169" s="133"/>
      <c r="T169" s="344">
        <v>228.10103901560794</v>
      </c>
      <c r="U169" s="133"/>
      <c r="V169" s="133"/>
      <c r="X169" s="131" t="s">
        <v>36</v>
      </c>
      <c r="Y169" s="135">
        <v>481</v>
      </c>
      <c r="Z169" s="135">
        <v>492</v>
      </c>
      <c r="AA169" s="135">
        <v>535</v>
      </c>
      <c r="AB169" s="135">
        <v>536</v>
      </c>
      <c r="AC169" s="135">
        <v>635</v>
      </c>
      <c r="AD169" s="135">
        <v>687</v>
      </c>
      <c r="AE169" s="135">
        <v>696</v>
      </c>
      <c r="AF169" s="135">
        <v>764</v>
      </c>
      <c r="AG169" s="135">
        <v>720</v>
      </c>
      <c r="AH169" s="411">
        <v>781</v>
      </c>
      <c r="AI169" s="135">
        <v>777</v>
      </c>
      <c r="AJ169" s="135">
        <v>757</v>
      </c>
      <c r="AK169" s="135">
        <v>840</v>
      </c>
      <c r="AL169" s="135">
        <v>849</v>
      </c>
      <c r="AM169" s="135">
        <v>899</v>
      </c>
      <c r="AN169" s="135">
        <v>903</v>
      </c>
      <c r="AO169" s="136"/>
      <c r="AP169" s="326"/>
      <c r="AQ169" s="122"/>
      <c r="AR169" s="600"/>
      <c r="AS169" s="131" t="s">
        <v>144</v>
      </c>
      <c r="AT169" s="135">
        <v>0</v>
      </c>
      <c r="AU169" s="135">
        <v>0</v>
      </c>
      <c r="AV169" s="135">
        <v>0</v>
      </c>
      <c r="AW169" s="135">
        <v>0</v>
      </c>
      <c r="AX169" s="135">
        <v>0</v>
      </c>
      <c r="AY169" s="135">
        <v>0</v>
      </c>
      <c r="AZ169" s="135">
        <v>0</v>
      </c>
      <c r="BA169" s="135">
        <v>0</v>
      </c>
      <c r="BB169" s="135">
        <v>0</v>
      </c>
      <c r="BC169" s="139">
        <v>0</v>
      </c>
      <c r="BD169" s="139">
        <v>0</v>
      </c>
      <c r="BE169" s="139">
        <v>15</v>
      </c>
      <c r="BF169" s="139">
        <v>16</v>
      </c>
      <c r="BG169" s="139">
        <v>23</v>
      </c>
      <c r="BH169" s="139">
        <v>12</v>
      </c>
      <c r="BI169" s="139">
        <v>27</v>
      </c>
      <c r="BM169" s="604"/>
      <c r="BN169" s="131" t="s">
        <v>144</v>
      </c>
      <c r="BO169" s="135">
        <v>0</v>
      </c>
      <c r="BP169" s="135">
        <v>0</v>
      </c>
      <c r="BQ169" s="135">
        <v>0</v>
      </c>
      <c r="BR169" s="135">
        <v>0</v>
      </c>
      <c r="BS169" s="135">
        <v>0</v>
      </c>
      <c r="BT169" s="135">
        <v>0</v>
      </c>
      <c r="BU169" s="135">
        <v>0</v>
      </c>
      <c r="BV169" s="135">
        <v>0</v>
      </c>
      <c r="BW169" s="135">
        <v>0</v>
      </c>
      <c r="BX169" s="139">
        <v>0</v>
      </c>
      <c r="BY169" s="139">
        <v>0</v>
      </c>
      <c r="BZ169" s="139">
        <v>34</v>
      </c>
      <c r="CA169" s="139">
        <v>25</v>
      </c>
      <c r="CB169" s="139">
        <v>29</v>
      </c>
      <c r="CC169" s="139">
        <v>31</v>
      </c>
      <c r="CD169" s="139">
        <v>35</v>
      </c>
    </row>
    <row r="170" spans="2:84" ht="18" customHeight="1">
      <c r="B170" s="131" t="s">
        <v>37</v>
      </c>
      <c r="C170" s="133">
        <f t="shared" ref="C170:N171" si="154">Y171+AT170*$V$6+AT177*$V$8+AT184*$V$10</f>
        <v>273</v>
      </c>
      <c r="D170" s="133">
        <f t="shared" si="154"/>
        <v>309.39999999999998</v>
      </c>
      <c r="E170" s="133">
        <f t="shared" si="154"/>
        <v>229.8</v>
      </c>
      <c r="F170" s="133">
        <f t="shared" si="154"/>
        <v>256.60000000000002</v>
      </c>
      <c r="G170" s="133">
        <f t="shared" si="154"/>
        <v>248.8</v>
      </c>
      <c r="H170" s="133">
        <f t="shared" si="154"/>
        <v>429.2</v>
      </c>
      <c r="I170" s="133">
        <f t="shared" si="154"/>
        <v>253.2</v>
      </c>
      <c r="J170" s="133">
        <f t="shared" si="154"/>
        <v>217.79999999999998</v>
      </c>
      <c r="K170" s="133">
        <f t="shared" si="154"/>
        <v>207</v>
      </c>
      <c r="L170" s="133">
        <f t="shared" si="154"/>
        <v>269.8</v>
      </c>
      <c r="M170" s="133">
        <f t="shared" si="154"/>
        <v>247.2</v>
      </c>
      <c r="N170" s="133">
        <f t="shared" si="154"/>
        <v>207.6</v>
      </c>
      <c r="O170" s="133">
        <f t="shared" ref="O170:R170" si="155">AK171+BF170*$V$6+BF177*$V$8+BF184*$V$10</f>
        <v>185.2</v>
      </c>
      <c r="P170" s="133">
        <f t="shared" si="155"/>
        <v>300.60000000000002</v>
      </c>
      <c r="Q170" s="133">
        <f t="shared" si="155"/>
        <v>389.4</v>
      </c>
      <c r="R170" s="133">
        <f t="shared" si="155"/>
        <v>409.2</v>
      </c>
      <c r="S170" s="133"/>
      <c r="T170" s="344">
        <v>63.354484187519397</v>
      </c>
      <c r="U170" s="133"/>
      <c r="X170" s="131" t="s">
        <v>144</v>
      </c>
      <c r="Y170" s="135">
        <v>0</v>
      </c>
      <c r="Z170" s="135">
        <v>0</v>
      </c>
      <c r="AA170" s="135">
        <v>0</v>
      </c>
      <c r="AB170" s="135">
        <v>0</v>
      </c>
      <c r="AC170" s="135">
        <v>0</v>
      </c>
      <c r="AD170" s="135">
        <v>0</v>
      </c>
      <c r="AE170" s="135">
        <v>0</v>
      </c>
      <c r="AF170" s="135">
        <v>0</v>
      </c>
      <c r="AG170" s="135">
        <v>0</v>
      </c>
      <c r="AH170" s="411">
        <v>0</v>
      </c>
      <c r="AI170" s="135">
        <v>0</v>
      </c>
      <c r="AJ170" s="135">
        <v>67</v>
      </c>
      <c r="AK170" s="135">
        <v>58</v>
      </c>
      <c r="AL170" s="135">
        <v>82</v>
      </c>
      <c r="AM170" s="135">
        <v>78</v>
      </c>
      <c r="AN170" s="135">
        <v>85</v>
      </c>
      <c r="AO170" s="136"/>
      <c r="AP170" s="326"/>
      <c r="AQ170" s="122"/>
      <c r="AR170" s="600"/>
      <c r="AS170" s="131" t="s">
        <v>37</v>
      </c>
      <c r="AT170" s="139">
        <v>53</v>
      </c>
      <c r="AU170" s="139">
        <v>68</v>
      </c>
      <c r="AV170" s="139">
        <v>51</v>
      </c>
      <c r="AW170" s="139">
        <v>42</v>
      </c>
      <c r="AX170" s="139">
        <v>45</v>
      </c>
      <c r="AY170" s="139">
        <v>55</v>
      </c>
      <c r="AZ170" s="139">
        <v>43</v>
      </c>
      <c r="BA170" s="139">
        <v>22</v>
      </c>
      <c r="BB170" s="139">
        <v>27</v>
      </c>
      <c r="BC170" s="139">
        <v>33</v>
      </c>
      <c r="BD170" s="139">
        <v>28</v>
      </c>
      <c r="BE170" s="139">
        <v>27</v>
      </c>
      <c r="BF170" s="139">
        <v>33</v>
      </c>
      <c r="BG170" s="139">
        <v>41</v>
      </c>
      <c r="BH170" s="139">
        <v>58</v>
      </c>
      <c r="BI170" s="139">
        <v>58</v>
      </c>
      <c r="BM170" s="604"/>
      <c r="BN170" s="142" t="s">
        <v>37</v>
      </c>
      <c r="BO170" s="139">
        <v>90</v>
      </c>
      <c r="BP170" s="139">
        <v>105</v>
      </c>
      <c r="BQ170" s="139">
        <v>54</v>
      </c>
      <c r="BR170" s="139">
        <v>81</v>
      </c>
      <c r="BS170" s="139">
        <v>72</v>
      </c>
      <c r="BT170" s="139">
        <v>147</v>
      </c>
      <c r="BU170" s="139">
        <v>79</v>
      </c>
      <c r="BV170" s="139">
        <v>68</v>
      </c>
      <c r="BW170" s="139">
        <v>62</v>
      </c>
      <c r="BX170" s="139">
        <v>77</v>
      </c>
      <c r="BY170" s="139">
        <v>79</v>
      </c>
      <c r="BZ170" s="139">
        <v>52</v>
      </c>
      <c r="CA170" s="139">
        <v>43</v>
      </c>
      <c r="CB170" s="139">
        <v>68</v>
      </c>
      <c r="CC170" s="139">
        <v>73</v>
      </c>
      <c r="CD170" s="139">
        <v>93</v>
      </c>
    </row>
    <row r="171" spans="2:84">
      <c r="B171" s="131" t="s">
        <v>38</v>
      </c>
      <c r="C171" s="133">
        <f t="shared" si="154"/>
        <v>101</v>
      </c>
      <c r="D171" s="133">
        <f t="shared" si="154"/>
        <v>95.8</v>
      </c>
      <c r="E171" s="133">
        <f t="shared" si="154"/>
        <v>65.599999999999994</v>
      </c>
      <c r="F171" s="133">
        <f t="shared" si="154"/>
        <v>7.6</v>
      </c>
      <c r="G171" s="133">
        <f t="shared" si="154"/>
        <v>85.2</v>
      </c>
      <c r="H171" s="133">
        <f t="shared" si="154"/>
        <v>30.6</v>
      </c>
      <c r="I171" s="133">
        <f t="shared" si="154"/>
        <v>61</v>
      </c>
      <c r="J171" s="133">
        <f t="shared" si="154"/>
        <v>163.19999999999999</v>
      </c>
      <c r="K171" s="133">
        <f t="shared" si="154"/>
        <v>682</v>
      </c>
      <c r="L171" s="133">
        <f t="shared" si="154"/>
        <v>337</v>
      </c>
      <c r="M171" s="133">
        <f t="shared" si="154"/>
        <v>299.60000000000002</v>
      </c>
      <c r="N171" s="133">
        <f t="shared" si="154"/>
        <v>471.20000000000005</v>
      </c>
      <c r="O171" s="133">
        <f t="shared" ref="O171:R171" si="156">AK172+BF171*$V$6+BF178*$V$8+BF185*$V$10</f>
        <v>688.6</v>
      </c>
      <c r="P171" s="133">
        <f t="shared" si="156"/>
        <v>607</v>
      </c>
      <c r="Q171" s="133">
        <f t="shared" si="156"/>
        <v>399.6</v>
      </c>
      <c r="R171" s="133">
        <f t="shared" si="156"/>
        <v>427.79999999999995</v>
      </c>
      <c r="S171" s="133"/>
      <c r="T171" s="344">
        <v>204.21698699613063</v>
      </c>
      <c r="U171" s="133"/>
      <c r="X171" s="131" t="s">
        <v>37</v>
      </c>
      <c r="Y171" s="135">
        <v>143</v>
      </c>
      <c r="Z171" s="135">
        <v>163</v>
      </c>
      <c r="AA171" s="135">
        <v>123</v>
      </c>
      <c r="AB171" s="135">
        <v>132</v>
      </c>
      <c r="AC171" s="135">
        <v>128</v>
      </c>
      <c r="AD171" s="135">
        <v>218</v>
      </c>
      <c r="AE171" s="135">
        <v>132</v>
      </c>
      <c r="AF171" s="135">
        <v>110</v>
      </c>
      <c r="AG171" s="135">
        <v>104</v>
      </c>
      <c r="AH171" s="411">
        <v>139</v>
      </c>
      <c r="AI171" s="135">
        <v>123</v>
      </c>
      <c r="AJ171" s="135">
        <v>110</v>
      </c>
      <c r="AK171" s="135">
        <v>98</v>
      </c>
      <c r="AL171" s="135">
        <v>158</v>
      </c>
      <c r="AM171" s="135">
        <v>208</v>
      </c>
      <c r="AN171" s="135">
        <v>215</v>
      </c>
      <c r="AO171" s="136"/>
      <c r="AP171" s="326"/>
      <c r="AQ171" s="122"/>
      <c r="AR171" s="601"/>
      <c r="AS171" s="147" t="s">
        <v>38</v>
      </c>
      <c r="AT171" s="145">
        <v>17</v>
      </c>
      <c r="AU171" s="145">
        <v>26</v>
      </c>
      <c r="AV171" s="146">
        <v>15</v>
      </c>
      <c r="AW171" s="145">
        <v>2</v>
      </c>
      <c r="AX171" s="145">
        <v>8</v>
      </c>
      <c r="AY171" s="146">
        <v>4</v>
      </c>
      <c r="AZ171" s="146">
        <v>11</v>
      </c>
      <c r="BA171" s="146">
        <v>21</v>
      </c>
      <c r="BB171" s="146">
        <v>229</v>
      </c>
      <c r="BC171" s="146">
        <v>80</v>
      </c>
      <c r="BD171" s="146">
        <v>66</v>
      </c>
      <c r="BE171" s="146">
        <v>112</v>
      </c>
      <c r="BF171" s="146">
        <v>183</v>
      </c>
      <c r="BG171" s="146">
        <v>141</v>
      </c>
      <c r="BH171" s="146">
        <v>90</v>
      </c>
      <c r="BI171" s="146">
        <v>98</v>
      </c>
      <c r="BM171" s="604"/>
      <c r="BN171" s="144" t="s">
        <v>38</v>
      </c>
      <c r="BO171" s="145">
        <v>40</v>
      </c>
      <c r="BP171" s="145">
        <v>40</v>
      </c>
      <c r="BQ171" s="146">
        <v>21</v>
      </c>
      <c r="BR171" s="145">
        <v>2</v>
      </c>
      <c r="BS171" s="145">
        <v>33</v>
      </c>
      <c r="BT171" s="146">
        <v>11</v>
      </c>
      <c r="BU171" s="146">
        <v>22</v>
      </c>
      <c r="BV171" s="146">
        <v>56</v>
      </c>
      <c r="BW171" s="146">
        <v>353</v>
      </c>
      <c r="BX171" s="146">
        <v>147</v>
      </c>
      <c r="BY171" s="146">
        <v>121</v>
      </c>
      <c r="BZ171" s="146">
        <v>185</v>
      </c>
      <c r="CA171" s="146">
        <v>293</v>
      </c>
      <c r="CB171" s="146">
        <v>193</v>
      </c>
      <c r="CC171" s="146">
        <v>125</v>
      </c>
      <c r="CD171" s="146">
        <v>136</v>
      </c>
    </row>
    <row r="172" spans="2:84">
      <c r="B172" s="131" t="s">
        <v>39</v>
      </c>
      <c r="C172" s="133">
        <f t="shared" ref="C172:N175" si="157">Y173</f>
        <v>0</v>
      </c>
      <c r="D172" s="133">
        <f t="shared" si="157"/>
        <v>0</v>
      </c>
      <c r="E172" s="133">
        <f t="shared" si="157"/>
        <v>0</v>
      </c>
      <c r="F172" s="133">
        <f t="shared" si="157"/>
        <v>238</v>
      </c>
      <c r="G172" s="133">
        <f t="shared" si="157"/>
        <v>248</v>
      </c>
      <c r="H172" s="133">
        <f t="shared" si="157"/>
        <v>163</v>
      </c>
      <c r="I172" s="133">
        <f t="shared" si="157"/>
        <v>249</v>
      </c>
      <c r="J172" s="133">
        <f t="shared" si="157"/>
        <v>261</v>
      </c>
      <c r="K172" s="133">
        <f t="shared" si="157"/>
        <v>194</v>
      </c>
      <c r="L172" s="133">
        <f t="shared" si="157"/>
        <v>238</v>
      </c>
      <c r="M172" s="133">
        <f t="shared" si="157"/>
        <v>524</v>
      </c>
      <c r="N172" s="133">
        <f t="shared" si="157"/>
        <v>341</v>
      </c>
      <c r="O172" s="133">
        <f t="shared" ref="O172:O175" si="158">AK173</f>
        <v>402</v>
      </c>
      <c r="P172" s="133">
        <f t="shared" ref="P172:P175" si="159">AL173</f>
        <v>415</v>
      </c>
      <c r="Q172" s="133">
        <f t="shared" ref="Q172:Q175" si="160">AM173</f>
        <v>540</v>
      </c>
      <c r="R172" s="133">
        <f t="shared" ref="R172:R175" si="161">AN173</f>
        <v>442</v>
      </c>
      <c r="S172" s="133"/>
      <c r="T172" s="346">
        <v>129.79526002057827</v>
      </c>
      <c r="U172" s="133"/>
      <c r="X172" s="131" t="s">
        <v>38</v>
      </c>
      <c r="Y172" s="135">
        <v>53</v>
      </c>
      <c r="Z172" s="135">
        <v>50</v>
      </c>
      <c r="AA172" s="135">
        <v>34</v>
      </c>
      <c r="AB172" s="135">
        <v>4</v>
      </c>
      <c r="AC172" s="135">
        <v>43</v>
      </c>
      <c r="AD172" s="135">
        <v>15</v>
      </c>
      <c r="AE172" s="135">
        <v>31</v>
      </c>
      <c r="AF172" s="135">
        <v>84</v>
      </c>
      <c r="AG172" s="135">
        <v>362</v>
      </c>
      <c r="AH172" s="411">
        <v>176</v>
      </c>
      <c r="AI172" s="135">
        <v>158</v>
      </c>
      <c r="AJ172" s="135">
        <v>249</v>
      </c>
      <c r="AK172" s="135">
        <v>366</v>
      </c>
      <c r="AL172" s="135">
        <v>332</v>
      </c>
      <c r="AM172" s="135">
        <v>218</v>
      </c>
      <c r="AN172" s="135">
        <v>231</v>
      </c>
      <c r="AO172" s="136"/>
      <c r="AP172" s="326"/>
      <c r="AQ172" s="122"/>
      <c r="AR172" s="600" t="s">
        <v>99</v>
      </c>
      <c r="AS172" s="376" t="s">
        <v>33</v>
      </c>
      <c r="AT172" s="138">
        <v>823</v>
      </c>
      <c r="AU172" s="138">
        <v>780</v>
      </c>
      <c r="AV172" s="138">
        <v>821</v>
      </c>
      <c r="AW172" s="138">
        <v>825</v>
      </c>
      <c r="AX172" s="138">
        <v>955</v>
      </c>
      <c r="AY172" s="138">
        <v>1088</v>
      </c>
      <c r="AZ172" s="138">
        <v>735</v>
      </c>
      <c r="BA172" s="138">
        <v>576</v>
      </c>
      <c r="BB172" s="138">
        <v>620</v>
      </c>
      <c r="BC172" s="138">
        <v>540</v>
      </c>
      <c r="BD172" s="138">
        <v>539</v>
      </c>
      <c r="BE172" s="139">
        <v>643</v>
      </c>
      <c r="BF172" s="139">
        <v>648</v>
      </c>
      <c r="BG172" s="139">
        <v>667</v>
      </c>
      <c r="BH172" s="139">
        <v>621</v>
      </c>
      <c r="BI172" s="139">
        <v>547</v>
      </c>
      <c r="BM172" s="602" t="s">
        <v>52</v>
      </c>
      <c r="BN172" s="137" t="s">
        <v>33</v>
      </c>
      <c r="BO172" s="138">
        <v>1233</v>
      </c>
      <c r="BP172" s="138">
        <v>1148</v>
      </c>
      <c r="BQ172" s="138">
        <v>1247</v>
      </c>
      <c r="BR172" s="138">
        <v>1273</v>
      </c>
      <c r="BS172" s="138">
        <v>1458</v>
      </c>
      <c r="BT172" s="138">
        <v>1841</v>
      </c>
      <c r="BU172" s="138">
        <v>1298</v>
      </c>
      <c r="BV172" s="138">
        <v>1054</v>
      </c>
      <c r="BW172" s="138">
        <v>1087</v>
      </c>
      <c r="BX172" s="138">
        <v>959</v>
      </c>
      <c r="BY172" s="138">
        <v>979</v>
      </c>
      <c r="BZ172" s="138">
        <v>1002</v>
      </c>
      <c r="CA172" s="138">
        <v>986</v>
      </c>
      <c r="CB172" s="138">
        <v>1031</v>
      </c>
      <c r="CC172" s="138">
        <v>981</v>
      </c>
      <c r="CD172" s="138">
        <v>917</v>
      </c>
    </row>
    <row r="173" spans="2:84">
      <c r="B173" s="131" t="s">
        <v>15</v>
      </c>
      <c r="C173" s="133">
        <f t="shared" si="157"/>
        <v>410</v>
      </c>
      <c r="D173" s="133">
        <f t="shared" si="157"/>
        <v>431</v>
      </c>
      <c r="E173" s="133">
        <f t="shared" si="157"/>
        <v>432</v>
      </c>
      <c r="F173" s="133">
        <f t="shared" si="157"/>
        <v>388</v>
      </c>
      <c r="G173" s="133">
        <f t="shared" si="157"/>
        <v>257</v>
      </c>
      <c r="H173" s="133">
        <f t="shared" si="157"/>
        <v>340</v>
      </c>
      <c r="I173" s="133">
        <f t="shared" si="157"/>
        <v>366</v>
      </c>
      <c r="J173" s="133">
        <f t="shared" si="157"/>
        <v>404</v>
      </c>
      <c r="K173" s="133">
        <f t="shared" si="157"/>
        <v>380</v>
      </c>
      <c r="L173" s="133">
        <f t="shared" si="157"/>
        <v>397</v>
      </c>
      <c r="M173" s="133">
        <f t="shared" si="157"/>
        <v>352</v>
      </c>
      <c r="N173" s="133">
        <f t="shared" si="157"/>
        <v>347</v>
      </c>
      <c r="O173" s="133">
        <f t="shared" si="158"/>
        <v>380</v>
      </c>
      <c r="P173" s="133">
        <f t="shared" si="159"/>
        <v>462</v>
      </c>
      <c r="Q173" s="133">
        <f t="shared" si="160"/>
        <v>478</v>
      </c>
      <c r="R173" s="133">
        <f t="shared" si="161"/>
        <v>478</v>
      </c>
      <c r="S173" s="133"/>
      <c r="T173" s="344">
        <v>51.700526539334632</v>
      </c>
      <c r="U173" s="133"/>
      <c r="V173" s="153"/>
      <c r="X173" s="131" t="s">
        <v>39</v>
      </c>
      <c r="Y173" s="135"/>
      <c r="Z173" s="135"/>
      <c r="AA173" s="135"/>
      <c r="AB173" s="135">
        <v>238</v>
      </c>
      <c r="AC173" s="135">
        <v>248</v>
      </c>
      <c r="AD173" s="135">
        <v>163</v>
      </c>
      <c r="AE173" s="135">
        <v>249</v>
      </c>
      <c r="AF173" s="135">
        <v>261</v>
      </c>
      <c r="AG173" s="135">
        <v>194</v>
      </c>
      <c r="AH173" s="411">
        <v>238</v>
      </c>
      <c r="AI173" s="135">
        <v>524</v>
      </c>
      <c r="AJ173" s="135">
        <v>341</v>
      </c>
      <c r="AK173" s="135">
        <v>402</v>
      </c>
      <c r="AL173" s="135">
        <v>415</v>
      </c>
      <c r="AM173" s="135">
        <v>540</v>
      </c>
      <c r="AN173" s="135">
        <v>442</v>
      </c>
      <c r="AO173" s="136"/>
      <c r="AP173" s="326"/>
      <c r="AQ173" s="122"/>
      <c r="AR173" s="600"/>
      <c r="AS173" s="131" t="s">
        <v>9</v>
      </c>
      <c r="AT173" s="139">
        <v>606</v>
      </c>
      <c r="AU173" s="139">
        <v>578</v>
      </c>
      <c r="AV173" s="139">
        <v>628</v>
      </c>
      <c r="AW173" s="139">
        <v>627</v>
      </c>
      <c r="AX173" s="139">
        <v>672</v>
      </c>
      <c r="AY173" s="139">
        <v>768</v>
      </c>
      <c r="AZ173" s="139">
        <v>556</v>
      </c>
      <c r="BA173" s="139">
        <v>509</v>
      </c>
      <c r="BB173" s="139">
        <v>544</v>
      </c>
      <c r="BC173" s="139">
        <v>468</v>
      </c>
      <c r="BD173" s="139">
        <v>414</v>
      </c>
      <c r="BE173" s="139">
        <v>567</v>
      </c>
      <c r="BF173" s="139">
        <v>567</v>
      </c>
      <c r="BG173" s="139">
        <v>558</v>
      </c>
      <c r="BH173" s="139">
        <v>480</v>
      </c>
      <c r="BI173" s="139">
        <v>452</v>
      </c>
      <c r="BM173" s="600"/>
      <c r="BN173" s="142" t="s">
        <v>9</v>
      </c>
      <c r="BO173" s="139">
        <v>949</v>
      </c>
      <c r="BP173" s="139">
        <v>905</v>
      </c>
      <c r="BQ173" s="139">
        <v>1000</v>
      </c>
      <c r="BR173" s="139">
        <v>991</v>
      </c>
      <c r="BS173" s="139">
        <v>1109</v>
      </c>
      <c r="BT173" s="139">
        <v>1371</v>
      </c>
      <c r="BU173" s="139">
        <v>1114</v>
      </c>
      <c r="BV173" s="139">
        <v>980</v>
      </c>
      <c r="BW173" s="139">
        <v>943</v>
      </c>
      <c r="BX173" s="139">
        <v>861</v>
      </c>
      <c r="BY173" s="139">
        <v>784</v>
      </c>
      <c r="BZ173" s="139">
        <v>929</v>
      </c>
      <c r="CA173" s="139">
        <v>881</v>
      </c>
      <c r="CB173" s="139">
        <v>913</v>
      </c>
      <c r="CC173" s="139">
        <v>859</v>
      </c>
      <c r="CD173" s="139">
        <v>809</v>
      </c>
    </row>
    <row r="174" spans="2:84">
      <c r="B174" s="131" t="s">
        <v>40</v>
      </c>
      <c r="C174" s="133">
        <f t="shared" si="157"/>
        <v>0</v>
      </c>
      <c r="D174" s="133">
        <f t="shared" si="157"/>
        <v>0</v>
      </c>
      <c r="E174" s="133">
        <f t="shared" si="157"/>
        <v>0</v>
      </c>
      <c r="F174" s="133">
        <f t="shared" si="157"/>
        <v>4440</v>
      </c>
      <c r="G174" s="133">
        <f t="shared" si="157"/>
        <v>6011</v>
      </c>
      <c r="H174" s="133">
        <f t="shared" si="157"/>
        <v>4717</v>
      </c>
      <c r="I174" s="133">
        <f t="shared" si="157"/>
        <v>5556</v>
      </c>
      <c r="J174" s="133">
        <f t="shared" si="157"/>
        <v>6558</v>
      </c>
      <c r="K174" s="133">
        <f t="shared" si="157"/>
        <v>6434</v>
      </c>
      <c r="L174" s="133">
        <f t="shared" si="157"/>
        <v>9778</v>
      </c>
      <c r="M174" s="133">
        <f t="shared" si="157"/>
        <v>14143</v>
      </c>
      <c r="N174" s="133">
        <f t="shared" si="157"/>
        <v>18055.75</v>
      </c>
      <c r="O174" s="133">
        <f t="shared" si="158"/>
        <v>20979.600000000002</v>
      </c>
      <c r="P174" s="133">
        <f t="shared" si="159"/>
        <v>32576.5</v>
      </c>
      <c r="Q174" s="133">
        <f t="shared" si="160"/>
        <v>91751.19</v>
      </c>
      <c r="R174" s="133">
        <f t="shared" si="161"/>
        <v>61886.33</v>
      </c>
      <c r="S174" s="133"/>
      <c r="T174" s="346">
        <v>1766.7070761326406</v>
      </c>
      <c r="X174" s="131" t="s">
        <v>15</v>
      </c>
      <c r="Y174" s="135">
        <v>410</v>
      </c>
      <c r="Z174" s="135">
        <v>431</v>
      </c>
      <c r="AA174" s="135">
        <v>432</v>
      </c>
      <c r="AB174" s="135">
        <v>388</v>
      </c>
      <c r="AC174" s="135">
        <v>257</v>
      </c>
      <c r="AD174" s="135">
        <v>340</v>
      </c>
      <c r="AE174" s="135">
        <v>366</v>
      </c>
      <c r="AF174" s="135">
        <v>404</v>
      </c>
      <c r="AG174" s="135">
        <v>380</v>
      </c>
      <c r="AH174" s="411">
        <v>397</v>
      </c>
      <c r="AI174" s="135">
        <v>352</v>
      </c>
      <c r="AJ174" s="135">
        <v>347</v>
      </c>
      <c r="AK174" s="135">
        <v>380</v>
      </c>
      <c r="AL174" s="135">
        <v>462</v>
      </c>
      <c r="AM174" s="135">
        <v>478</v>
      </c>
      <c r="AN174" s="135">
        <v>478</v>
      </c>
      <c r="AO174" s="136"/>
      <c r="AP174" s="326"/>
      <c r="AQ174" s="122"/>
      <c r="AR174" s="600"/>
      <c r="AS174" s="131" t="s">
        <v>34</v>
      </c>
      <c r="AT174" s="139">
        <v>560</v>
      </c>
      <c r="AU174" s="139">
        <v>440</v>
      </c>
      <c r="AV174" s="139">
        <v>469</v>
      </c>
      <c r="AW174" s="139">
        <v>439</v>
      </c>
      <c r="AX174" s="139">
        <v>449</v>
      </c>
      <c r="AY174" s="139">
        <v>559</v>
      </c>
      <c r="AZ174" s="139">
        <v>474</v>
      </c>
      <c r="BA174" s="139">
        <v>459</v>
      </c>
      <c r="BB174" s="139">
        <v>410</v>
      </c>
      <c r="BC174" s="139">
        <v>438</v>
      </c>
      <c r="BD174" s="139">
        <v>365</v>
      </c>
      <c r="BE174" s="139">
        <v>375</v>
      </c>
      <c r="BF174" s="139">
        <v>472</v>
      </c>
      <c r="BG174" s="139">
        <v>478</v>
      </c>
      <c r="BH174" s="139">
        <v>456</v>
      </c>
      <c r="BI174" s="139">
        <v>399</v>
      </c>
      <c r="BM174" s="600"/>
      <c r="BN174" s="142" t="s">
        <v>34</v>
      </c>
      <c r="BO174" s="139">
        <v>941</v>
      </c>
      <c r="BP174" s="139">
        <v>725</v>
      </c>
      <c r="BQ174" s="139">
        <v>781</v>
      </c>
      <c r="BR174" s="139">
        <v>756</v>
      </c>
      <c r="BS174" s="139">
        <v>797</v>
      </c>
      <c r="BT174" s="139">
        <v>1026</v>
      </c>
      <c r="BU174" s="139">
        <v>935</v>
      </c>
      <c r="BV174" s="139">
        <v>908</v>
      </c>
      <c r="BW174" s="139">
        <v>829</v>
      </c>
      <c r="BX174" s="139">
        <v>810</v>
      </c>
      <c r="BY174" s="139">
        <v>689</v>
      </c>
      <c r="BZ174" s="139">
        <v>697</v>
      </c>
      <c r="CA174" s="139">
        <v>774</v>
      </c>
      <c r="CB174" s="139">
        <v>773</v>
      </c>
      <c r="CC174" s="139">
        <v>804</v>
      </c>
      <c r="CD174" s="139">
        <v>737</v>
      </c>
    </row>
    <row r="175" spans="2:84">
      <c r="B175" s="147" t="s">
        <v>41</v>
      </c>
      <c r="C175" s="148">
        <f t="shared" si="157"/>
        <v>18.323121194918073</v>
      </c>
      <c r="D175" s="148">
        <f t="shared" si="157"/>
        <v>20.4453230673187</v>
      </c>
      <c r="E175" s="148">
        <f t="shared" si="157"/>
        <v>19.52387075078877</v>
      </c>
      <c r="F175" s="148">
        <f t="shared" si="157"/>
        <v>19.721885979156212</v>
      </c>
      <c r="G175" s="148">
        <f t="shared" si="157"/>
        <v>20.810793610386302</v>
      </c>
      <c r="H175" s="148">
        <f t="shared" si="157"/>
        <v>20.954733145525413</v>
      </c>
      <c r="I175" s="148">
        <f t="shared" si="157"/>
        <v>17.429132753297782</v>
      </c>
      <c r="J175" s="148">
        <f t="shared" si="157"/>
        <v>19.714878642966706</v>
      </c>
      <c r="K175" s="148">
        <f t="shared" si="157"/>
        <v>19.700821664528164</v>
      </c>
      <c r="L175" s="148">
        <f t="shared" si="157"/>
        <v>24.70240758972523</v>
      </c>
      <c r="M175" s="148">
        <f t="shared" si="157"/>
        <v>24.888462814792966</v>
      </c>
      <c r="N175" s="148">
        <f t="shared" si="157"/>
        <v>23.238909582017911</v>
      </c>
      <c r="O175" s="148">
        <f t="shared" si="158"/>
        <v>25.389684838831077</v>
      </c>
      <c r="P175" s="148">
        <f t="shared" si="159"/>
        <v>27.873328841448274</v>
      </c>
      <c r="Q175" s="148">
        <f t="shared" si="160"/>
        <v>30.146259338500929</v>
      </c>
      <c r="R175" s="148">
        <f t="shared" si="161"/>
        <v>31.300571798468013</v>
      </c>
      <c r="S175" s="149"/>
      <c r="T175" s="345">
        <v>1.9321805810823098</v>
      </c>
      <c r="X175" s="131" t="s">
        <v>40</v>
      </c>
      <c r="Y175" s="135"/>
      <c r="Z175" s="135"/>
      <c r="AA175" s="135"/>
      <c r="AB175" s="135">
        <v>4440</v>
      </c>
      <c r="AC175" s="135">
        <v>6011</v>
      </c>
      <c r="AD175" s="135">
        <v>4717</v>
      </c>
      <c r="AE175" s="135">
        <v>5556</v>
      </c>
      <c r="AF175" s="135">
        <v>6558</v>
      </c>
      <c r="AG175" s="135">
        <v>6434</v>
      </c>
      <c r="AH175" s="411">
        <v>9778</v>
      </c>
      <c r="AI175" s="135">
        <v>14143</v>
      </c>
      <c r="AJ175" s="135">
        <v>18055.75</v>
      </c>
      <c r="AK175" s="135">
        <v>20979.600000000002</v>
      </c>
      <c r="AL175" s="135">
        <v>32576.5</v>
      </c>
      <c r="AM175" s="135">
        <v>91751.19</v>
      </c>
      <c r="AN175" s="135">
        <v>61886.33</v>
      </c>
      <c r="AO175" s="136"/>
      <c r="AP175" s="326"/>
      <c r="AQ175" s="122"/>
      <c r="AR175" s="600"/>
      <c r="AS175" s="131" t="s">
        <v>36</v>
      </c>
      <c r="AT175" s="139">
        <v>165</v>
      </c>
      <c r="AU175" s="139">
        <v>178</v>
      </c>
      <c r="AV175" s="139">
        <v>181</v>
      </c>
      <c r="AW175" s="139">
        <v>189</v>
      </c>
      <c r="AX175" s="139">
        <v>244</v>
      </c>
      <c r="AY175" s="139">
        <v>238</v>
      </c>
      <c r="AZ175" s="139">
        <v>246</v>
      </c>
      <c r="BA175" s="139">
        <v>288</v>
      </c>
      <c r="BB175" s="139">
        <v>247</v>
      </c>
      <c r="BC175" s="139">
        <v>258</v>
      </c>
      <c r="BD175" s="139">
        <v>256</v>
      </c>
      <c r="BE175" s="139">
        <v>271</v>
      </c>
      <c r="BF175" s="139">
        <v>295</v>
      </c>
      <c r="BG175" s="139">
        <v>283</v>
      </c>
      <c r="BH175" s="139">
        <v>320</v>
      </c>
      <c r="BI175" s="139">
        <v>330</v>
      </c>
      <c r="BM175" s="600"/>
      <c r="BN175" s="142" t="s">
        <v>36</v>
      </c>
      <c r="BO175" s="139">
        <v>257</v>
      </c>
      <c r="BP175" s="139">
        <v>269</v>
      </c>
      <c r="BQ175" s="139">
        <v>310</v>
      </c>
      <c r="BR175" s="139">
        <v>325</v>
      </c>
      <c r="BS175" s="139">
        <v>409</v>
      </c>
      <c r="BT175" s="139">
        <v>460</v>
      </c>
      <c r="BU175" s="139">
        <v>472</v>
      </c>
      <c r="BV175" s="139">
        <v>549</v>
      </c>
      <c r="BW175" s="139">
        <v>525</v>
      </c>
      <c r="BX175" s="139">
        <v>574</v>
      </c>
      <c r="BY175" s="139">
        <v>548</v>
      </c>
      <c r="BZ175" s="139">
        <v>566</v>
      </c>
      <c r="CA175" s="139">
        <v>592</v>
      </c>
      <c r="CB175" s="139">
        <v>563</v>
      </c>
      <c r="CC175" s="139">
        <v>598</v>
      </c>
      <c r="CD175" s="139">
        <v>621</v>
      </c>
    </row>
    <row r="176" spans="2:84" ht="18" customHeight="1">
      <c r="C176" s="131"/>
      <c r="D176" s="131"/>
      <c r="E176" s="131"/>
      <c r="T176" s="91"/>
      <c r="X176" s="147" t="s">
        <v>41</v>
      </c>
      <c r="Y176" s="150">
        <v>18.323121194918073</v>
      </c>
      <c r="Z176" s="150">
        <v>20.4453230673187</v>
      </c>
      <c r="AA176" s="150">
        <v>19.52387075078877</v>
      </c>
      <c r="AB176" s="150">
        <v>19.721885979156212</v>
      </c>
      <c r="AC176" s="150">
        <v>20.810793610386302</v>
      </c>
      <c r="AD176" s="150">
        <v>20.954733145525413</v>
      </c>
      <c r="AE176" s="150">
        <v>17.429132753297782</v>
      </c>
      <c r="AF176" s="150">
        <v>19.714878642966706</v>
      </c>
      <c r="AG176" s="150">
        <v>19.700821664528164</v>
      </c>
      <c r="AH176" s="412">
        <v>24.70240758972523</v>
      </c>
      <c r="AI176" s="150">
        <v>24.888462814792966</v>
      </c>
      <c r="AJ176" s="150">
        <v>23.238909582017911</v>
      </c>
      <c r="AK176" s="150">
        <v>25.389684838831077</v>
      </c>
      <c r="AL176" s="150">
        <f>(AL169+AL171+$V$13*AL170)/CU11*100</f>
        <v>27.873328841448274</v>
      </c>
      <c r="AM176" s="150">
        <f>(AM169+AM171+$V$13*AM170)/CV11*100</f>
        <v>30.146259338500929</v>
      </c>
      <c r="AN176" s="150">
        <f>(AN169+AN171+$V$13*AN170)/CW11*100</f>
        <v>31.300571798468013</v>
      </c>
      <c r="AO176" s="164"/>
      <c r="AP176" s="326"/>
      <c r="AQ176" s="122"/>
      <c r="AR176" s="600"/>
      <c r="AS176" s="131" t="s">
        <v>144</v>
      </c>
      <c r="AT176" s="135">
        <v>0</v>
      </c>
      <c r="AU176" s="135">
        <v>0</v>
      </c>
      <c r="AV176" s="135">
        <v>0</v>
      </c>
      <c r="AW176" s="135">
        <v>0</v>
      </c>
      <c r="AX176" s="135">
        <v>0</v>
      </c>
      <c r="AY176" s="135">
        <v>0</v>
      </c>
      <c r="AZ176" s="135">
        <v>0</v>
      </c>
      <c r="BA176" s="135">
        <v>0</v>
      </c>
      <c r="BB176" s="135">
        <v>0</v>
      </c>
      <c r="BC176" s="139">
        <v>0</v>
      </c>
      <c r="BD176" s="139">
        <v>0</v>
      </c>
      <c r="BE176" s="139">
        <v>24</v>
      </c>
      <c r="BF176" s="139">
        <v>20</v>
      </c>
      <c r="BG176" s="139">
        <v>29</v>
      </c>
      <c r="BH176" s="139">
        <v>27</v>
      </c>
      <c r="BI176" s="139">
        <v>26</v>
      </c>
      <c r="BM176" s="600"/>
      <c r="BN176" s="131" t="s">
        <v>144</v>
      </c>
      <c r="BO176" s="135">
        <v>0</v>
      </c>
      <c r="BP176" s="135">
        <v>0</v>
      </c>
      <c r="BQ176" s="135">
        <v>0</v>
      </c>
      <c r="BR176" s="135">
        <v>0</v>
      </c>
      <c r="BS176" s="135">
        <v>0</v>
      </c>
      <c r="BT176" s="135">
        <v>0</v>
      </c>
      <c r="BU176" s="135">
        <v>0</v>
      </c>
      <c r="BV176" s="135">
        <v>0</v>
      </c>
      <c r="BW176" s="135">
        <v>0</v>
      </c>
      <c r="BX176" s="139">
        <v>0</v>
      </c>
      <c r="BY176" s="139">
        <v>0</v>
      </c>
      <c r="BZ176" s="139">
        <v>53</v>
      </c>
      <c r="CA176" s="139">
        <v>47</v>
      </c>
      <c r="CB176" s="139">
        <v>65</v>
      </c>
      <c r="CC176" s="139">
        <v>52</v>
      </c>
      <c r="CD176" s="139">
        <v>60</v>
      </c>
      <c r="CF176" s="119" t="s">
        <v>14</v>
      </c>
    </row>
    <row r="177" spans="2:82">
      <c r="C177" s="131"/>
      <c r="D177" s="131"/>
      <c r="E177" s="131"/>
      <c r="T177" s="91"/>
      <c r="U177" s="153"/>
      <c r="X177" s="122"/>
      <c r="Y177" s="131"/>
      <c r="Z177" s="131"/>
      <c r="AA177" s="131"/>
      <c r="AB177" s="122"/>
      <c r="AC177" s="122"/>
      <c r="AD177" s="122"/>
      <c r="AE177" s="122"/>
      <c r="AF177" s="326"/>
      <c r="AG177" s="326"/>
      <c r="AH177" s="122"/>
      <c r="AI177" s="122"/>
      <c r="AJ177" s="122"/>
      <c r="AK177" s="122"/>
      <c r="AL177" s="122"/>
      <c r="AM177" s="156"/>
      <c r="AN177" s="122"/>
      <c r="AO177" s="122"/>
      <c r="AP177" s="326"/>
      <c r="AQ177" s="122"/>
      <c r="AR177" s="600"/>
      <c r="AS177" s="131" t="s">
        <v>37</v>
      </c>
      <c r="AT177" s="139">
        <v>54</v>
      </c>
      <c r="AU177" s="139">
        <v>50</v>
      </c>
      <c r="AV177" s="139">
        <v>42</v>
      </c>
      <c r="AW177" s="139">
        <v>49</v>
      </c>
      <c r="AX177" s="139">
        <v>44</v>
      </c>
      <c r="AY177" s="139">
        <v>76</v>
      </c>
      <c r="AZ177" s="139">
        <v>40</v>
      </c>
      <c r="BA177" s="139">
        <v>41</v>
      </c>
      <c r="BB177" s="139">
        <v>37</v>
      </c>
      <c r="BC177" s="139">
        <v>54</v>
      </c>
      <c r="BD177" s="139">
        <v>43</v>
      </c>
      <c r="BE177" s="139">
        <v>40</v>
      </c>
      <c r="BF177" s="139">
        <v>32</v>
      </c>
      <c r="BG177" s="139">
        <v>63</v>
      </c>
      <c r="BH177" s="139">
        <v>93</v>
      </c>
      <c r="BI177" s="139">
        <v>95</v>
      </c>
      <c r="BM177" s="600"/>
      <c r="BN177" s="142" t="s">
        <v>37</v>
      </c>
      <c r="BO177" s="139">
        <v>62</v>
      </c>
      <c r="BP177" s="139">
        <v>74</v>
      </c>
      <c r="BQ177" s="139">
        <v>64</v>
      </c>
      <c r="BR177" s="139">
        <v>69</v>
      </c>
      <c r="BS177" s="139">
        <v>70</v>
      </c>
      <c r="BT177" s="139">
        <v>124</v>
      </c>
      <c r="BU177" s="139">
        <v>77</v>
      </c>
      <c r="BV177" s="139">
        <v>83</v>
      </c>
      <c r="BW177" s="139">
        <v>66</v>
      </c>
      <c r="BX177" s="139">
        <v>89</v>
      </c>
      <c r="BY177" s="139">
        <v>96</v>
      </c>
      <c r="BZ177" s="139">
        <v>74</v>
      </c>
      <c r="CA177" s="139">
        <v>62</v>
      </c>
      <c r="CB177" s="139">
        <v>106</v>
      </c>
      <c r="CC177" s="139">
        <v>136</v>
      </c>
      <c r="CD177" s="139">
        <v>142</v>
      </c>
    </row>
    <row r="178" spans="2:82">
      <c r="C178" s="131"/>
      <c r="D178" s="131"/>
      <c r="E178" s="131"/>
      <c r="T178" s="91"/>
      <c r="V178" s="125"/>
      <c r="X178" s="122"/>
      <c r="Y178" s="131"/>
      <c r="Z178" s="131"/>
      <c r="AA178" s="131"/>
      <c r="AB178" s="122"/>
      <c r="AC178" s="122"/>
      <c r="AD178" s="122"/>
      <c r="AE178" s="122"/>
      <c r="AF178" s="326"/>
      <c r="AG178" s="326"/>
      <c r="AH178" s="122"/>
      <c r="AI178" s="122"/>
      <c r="AJ178" s="122"/>
      <c r="AK178" s="122"/>
      <c r="AL178" s="122"/>
      <c r="AM178" s="156"/>
      <c r="AN178" s="122"/>
      <c r="AO178" s="122"/>
      <c r="AP178" s="326"/>
      <c r="AQ178" s="122"/>
      <c r="AR178" s="601"/>
      <c r="AS178" s="147" t="s">
        <v>38</v>
      </c>
      <c r="AT178" s="145">
        <v>20</v>
      </c>
      <c r="AU178" s="145">
        <v>13</v>
      </c>
      <c r="AV178" s="146">
        <v>10</v>
      </c>
      <c r="AW178" s="145">
        <v>2</v>
      </c>
      <c r="AX178" s="145">
        <v>19</v>
      </c>
      <c r="AY178" s="146">
        <v>4</v>
      </c>
      <c r="AZ178" s="146">
        <v>8</v>
      </c>
      <c r="BA178" s="146">
        <v>24</v>
      </c>
      <c r="BB178" s="146">
        <v>102</v>
      </c>
      <c r="BC178" s="146">
        <v>61</v>
      </c>
      <c r="BD178" s="146">
        <v>48</v>
      </c>
      <c r="BE178" s="146">
        <v>81</v>
      </c>
      <c r="BF178" s="146">
        <v>115</v>
      </c>
      <c r="BG178" s="146">
        <v>101</v>
      </c>
      <c r="BH178" s="146">
        <v>70</v>
      </c>
      <c r="BI178" s="146">
        <v>80</v>
      </c>
      <c r="BM178" s="601"/>
      <c r="BN178" s="144" t="s">
        <v>38</v>
      </c>
      <c r="BO178" s="145">
        <v>23</v>
      </c>
      <c r="BP178" s="145">
        <v>17</v>
      </c>
      <c r="BQ178" s="146">
        <v>17</v>
      </c>
      <c r="BR178" s="145">
        <v>1</v>
      </c>
      <c r="BS178" s="145">
        <v>24</v>
      </c>
      <c r="BT178" s="146">
        <v>8</v>
      </c>
      <c r="BU178" s="146">
        <v>17</v>
      </c>
      <c r="BV178" s="146">
        <v>51</v>
      </c>
      <c r="BW178" s="146">
        <v>52</v>
      </c>
      <c r="BX178" s="146">
        <v>59</v>
      </c>
      <c r="BY178" s="146">
        <v>66</v>
      </c>
      <c r="BZ178" s="146">
        <v>108</v>
      </c>
      <c r="CA178" s="146">
        <v>128</v>
      </c>
      <c r="CB178" s="146">
        <v>159</v>
      </c>
      <c r="CC178" s="146">
        <v>91</v>
      </c>
      <c r="CD178" s="146">
        <v>107</v>
      </c>
    </row>
    <row r="179" spans="2:82">
      <c r="B179" s="151"/>
      <c r="C179" s="131"/>
      <c r="D179" s="131"/>
      <c r="E179" s="131"/>
      <c r="F179" s="153"/>
      <c r="G179" s="153"/>
      <c r="H179" s="153"/>
      <c r="I179" s="153"/>
      <c r="J179" s="153"/>
      <c r="K179" s="153"/>
      <c r="L179" s="153"/>
      <c r="M179" s="153"/>
      <c r="N179" s="153"/>
      <c r="S179" s="153"/>
      <c r="T179" s="155"/>
      <c r="V179" s="133"/>
      <c r="X179" s="122"/>
      <c r="Y179" s="131"/>
      <c r="Z179" s="131"/>
      <c r="AA179" s="131"/>
      <c r="AB179" s="122"/>
      <c r="AC179" s="122"/>
      <c r="AD179" s="122"/>
      <c r="AE179" s="122"/>
      <c r="AF179" s="326"/>
      <c r="AG179" s="326"/>
      <c r="AH179" s="122"/>
      <c r="AI179" s="122"/>
      <c r="AJ179" s="122"/>
      <c r="AK179" s="122"/>
      <c r="AL179" s="122"/>
      <c r="AM179" s="156"/>
      <c r="AN179" s="122"/>
      <c r="AO179" s="122"/>
      <c r="AP179" s="326"/>
      <c r="AQ179" s="122"/>
      <c r="AR179" s="602" t="s">
        <v>100</v>
      </c>
      <c r="AS179" s="376" t="s">
        <v>33</v>
      </c>
      <c r="AT179" s="138">
        <v>341</v>
      </c>
      <c r="AU179" s="138">
        <v>275</v>
      </c>
      <c r="AV179" s="138">
        <v>333</v>
      </c>
      <c r="AW179" s="138">
        <v>351</v>
      </c>
      <c r="AX179" s="138">
        <v>360</v>
      </c>
      <c r="AY179" s="138">
        <v>614</v>
      </c>
      <c r="AZ179" s="138">
        <v>470</v>
      </c>
      <c r="BA179" s="138">
        <v>339</v>
      </c>
      <c r="BB179" s="138">
        <v>313</v>
      </c>
      <c r="BC179" s="138">
        <v>242</v>
      </c>
      <c r="BD179" s="138">
        <v>230</v>
      </c>
      <c r="BE179" s="139">
        <v>171</v>
      </c>
      <c r="BF179" s="139">
        <v>151</v>
      </c>
      <c r="BG179" s="139">
        <v>144</v>
      </c>
      <c r="BH179" s="139">
        <v>203</v>
      </c>
      <c r="BI179" s="139">
        <v>152</v>
      </c>
      <c r="BM179" s="602" t="s">
        <v>70</v>
      </c>
      <c r="BN179" s="137" t="s">
        <v>33</v>
      </c>
      <c r="BO179" s="138">
        <v>1432</v>
      </c>
      <c r="BP179" s="138">
        <v>1317</v>
      </c>
      <c r="BQ179" s="138">
        <v>1456</v>
      </c>
      <c r="BR179" s="138">
        <v>1433</v>
      </c>
      <c r="BS179" s="138">
        <v>1578</v>
      </c>
      <c r="BT179" s="138">
        <v>1940</v>
      </c>
      <c r="BU179" s="138">
        <v>1364</v>
      </c>
      <c r="BV179" s="138">
        <v>1063</v>
      </c>
      <c r="BW179" s="138">
        <v>1126</v>
      </c>
      <c r="BX179" s="138">
        <v>957</v>
      </c>
      <c r="BY179" s="138">
        <v>935</v>
      </c>
      <c r="BZ179" s="138">
        <v>1066</v>
      </c>
      <c r="CA179" s="138">
        <v>1046</v>
      </c>
      <c r="CB179" s="138">
        <v>1060</v>
      </c>
      <c r="CC179" s="138">
        <v>964</v>
      </c>
      <c r="CD179" s="138">
        <v>870</v>
      </c>
    </row>
    <row r="180" spans="2:82">
      <c r="B180" s="151"/>
      <c r="C180" s="131"/>
      <c r="D180" s="131"/>
      <c r="E180" s="131"/>
      <c r="F180" s="153"/>
      <c r="G180" s="153"/>
      <c r="H180" s="153"/>
      <c r="I180" s="153"/>
      <c r="J180" s="153"/>
      <c r="K180" s="153"/>
      <c r="L180" s="153"/>
      <c r="M180" s="153"/>
      <c r="N180" s="153"/>
      <c r="S180" s="153"/>
      <c r="T180" s="155"/>
      <c r="V180" s="133"/>
      <c r="X180" s="122"/>
      <c r="Y180" s="131"/>
      <c r="Z180" s="131"/>
      <c r="AA180" s="131"/>
      <c r="AB180" s="122"/>
      <c r="AC180" s="122"/>
      <c r="AD180" s="122"/>
      <c r="AE180" s="122"/>
      <c r="AF180" s="326"/>
      <c r="AG180" s="326"/>
      <c r="AH180" s="122"/>
      <c r="AI180" s="122"/>
      <c r="AJ180" s="122"/>
      <c r="AK180" s="122"/>
      <c r="AL180" s="122"/>
      <c r="AM180" s="156"/>
      <c r="AN180" s="122"/>
      <c r="AO180" s="122"/>
      <c r="AP180" s="326"/>
      <c r="AQ180" s="122"/>
      <c r="AR180" s="600"/>
      <c r="AS180" s="131" t="s">
        <v>9</v>
      </c>
      <c r="AT180" s="139">
        <v>348</v>
      </c>
      <c r="AU180" s="139">
        <v>246</v>
      </c>
      <c r="AV180" s="139">
        <v>300</v>
      </c>
      <c r="AW180" s="139">
        <v>289</v>
      </c>
      <c r="AX180" s="139">
        <v>328</v>
      </c>
      <c r="AY180" s="139">
        <v>465</v>
      </c>
      <c r="AZ180" s="139">
        <v>473</v>
      </c>
      <c r="BA180" s="139">
        <v>383</v>
      </c>
      <c r="BB180" s="139">
        <v>302</v>
      </c>
      <c r="BC180" s="139">
        <v>288</v>
      </c>
      <c r="BD180" s="139">
        <v>237</v>
      </c>
      <c r="BE180" s="139">
        <v>199</v>
      </c>
      <c r="BF180" s="139">
        <v>165</v>
      </c>
      <c r="BG180" s="139">
        <v>166</v>
      </c>
      <c r="BH180" s="139">
        <v>221</v>
      </c>
      <c r="BI180" s="139">
        <v>188</v>
      </c>
      <c r="BM180" s="600"/>
      <c r="BN180" s="142" t="s">
        <v>9</v>
      </c>
      <c r="BO180" s="139">
        <v>1116</v>
      </c>
      <c r="BP180" s="139">
        <v>996</v>
      </c>
      <c r="BQ180" s="139">
        <v>1126</v>
      </c>
      <c r="BR180" s="139">
        <v>1081</v>
      </c>
      <c r="BS180" s="139">
        <v>1178</v>
      </c>
      <c r="BT180" s="139">
        <v>1385</v>
      </c>
      <c r="BU180" s="139">
        <v>1120</v>
      </c>
      <c r="BV180" s="139">
        <v>985</v>
      </c>
      <c r="BW180" s="139">
        <v>983</v>
      </c>
      <c r="BX180" s="139">
        <v>858</v>
      </c>
      <c r="BY180" s="139">
        <v>756</v>
      </c>
      <c r="BZ180" s="139">
        <v>980</v>
      </c>
      <c r="CA180" s="139">
        <v>927</v>
      </c>
      <c r="CB180" s="139">
        <v>929</v>
      </c>
      <c r="CC180" s="139">
        <v>827</v>
      </c>
      <c r="CD180" s="139">
        <v>749</v>
      </c>
    </row>
    <row r="181" spans="2:82">
      <c r="B181" s="151"/>
      <c r="C181" s="131"/>
      <c r="D181" s="131"/>
      <c r="E181" s="131"/>
      <c r="F181" s="153"/>
      <c r="G181" s="153"/>
      <c r="H181" s="153"/>
      <c r="I181" s="153"/>
      <c r="J181" s="153"/>
      <c r="K181" s="153"/>
      <c r="L181" s="153"/>
      <c r="M181" s="153"/>
      <c r="N181" s="153"/>
      <c r="S181" s="153"/>
      <c r="T181" s="155"/>
      <c r="V181" s="133"/>
      <c r="X181" s="122"/>
      <c r="Y181" s="131"/>
      <c r="Z181" s="131"/>
      <c r="AA181" s="131"/>
      <c r="AB181" s="122"/>
      <c r="AC181" s="122"/>
      <c r="AD181" s="122"/>
      <c r="AE181" s="122"/>
      <c r="AF181" s="326"/>
      <c r="AG181" s="326"/>
      <c r="AH181" s="122"/>
      <c r="AI181" s="122"/>
      <c r="AJ181" s="122"/>
      <c r="AK181" s="122"/>
      <c r="AL181" s="122"/>
      <c r="AM181" s="156"/>
      <c r="AN181" s="122"/>
      <c r="AO181" s="122"/>
      <c r="AP181" s="326"/>
      <c r="AQ181" s="122"/>
      <c r="AR181" s="600"/>
      <c r="AS181" s="131" t="s">
        <v>34</v>
      </c>
      <c r="AT181" s="139">
        <v>326</v>
      </c>
      <c r="AU181" s="139">
        <v>248</v>
      </c>
      <c r="AV181" s="139">
        <v>268</v>
      </c>
      <c r="AW181" s="139">
        <v>252</v>
      </c>
      <c r="AX181" s="139">
        <v>279</v>
      </c>
      <c r="AY181" s="139">
        <v>367</v>
      </c>
      <c r="AZ181" s="139">
        <v>377</v>
      </c>
      <c r="BA181" s="139">
        <v>385</v>
      </c>
      <c r="BB181" s="139">
        <v>316</v>
      </c>
      <c r="BC181" s="139">
        <v>273</v>
      </c>
      <c r="BD181" s="139">
        <v>205</v>
      </c>
      <c r="BE181" s="139">
        <v>188</v>
      </c>
      <c r="BF181" s="139">
        <v>176</v>
      </c>
      <c r="BG181" s="139">
        <v>145</v>
      </c>
      <c r="BH181" s="139">
        <v>194</v>
      </c>
      <c r="BI181" s="139">
        <v>217</v>
      </c>
      <c r="BM181" s="600"/>
      <c r="BN181" s="142" t="s">
        <v>34</v>
      </c>
      <c r="BO181" s="139">
        <v>1079</v>
      </c>
      <c r="BP181" s="139">
        <v>795</v>
      </c>
      <c r="BQ181" s="139">
        <v>857</v>
      </c>
      <c r="BR181" s="139">
        <v>811</v>
      </c>
      <c r="BS181" s="139">
        <v>829</v>
      </c>
      <c r="BT181" s="139">
        <v>992</v>
      </c>
      <c r="BU181" s="139">
        <v>908</v>
      </c>
      <c r="BV181" s="139">
        <v>905</v>
      </c>
      <c r="BW181" s="139">
        <v>778</v>
      </c>
      <c r="BX181" s="139">
        <v>778</v>
      </c>
      <c r="BY181" s="139">
        <v>651</v>
      </c>
      <c r="BZ181" s="139">
        <v>679</v>
      </c>
      <c r="CA181" s="139">
        <v>814</v>
      </c>
      <c r="CB181" s="139">
        <v>773</v>
      </c>
      <c r="CC181" s="139">
        <v>777</v>
      </c>
      <c r="CD181" s="139">
        <v>680</v>
      </c>
    </row>
    <row r="182" spans="2:82">
      <c r="B182" s="151"/>
      <c r="C182" s="131"/>
      <c r="D182" s="131"/>
      <c r="E182" s="131"/>
      <c r="F182" s="153"/>
      <c r="G182" s="153"/>
      <c r="H182" s="153"/>
      <c r="I182" s="153"/>
      <c r="J182" s="153"/>
      <c r="K182" s="153"/>
      <c r="L182" s="153"/>
      <c r="M182" s="153"/>
      <c r="N182" s="153"/>
      <c r="S182" s="153"/>
      <c r="T182" s="155"/>
      <c r="V182" s="133"/>
      <c r="X182" s="156"/>
      <c r="Y182" s="131"/>
      <c r="Z182" s="131"/>
      <c r="AA182" s="131"/>
      <c r="AB182" s="158"/>
      <c r="AC182" s="158"/>
      <c r="AD182" s="158"/>
      <c r="AE182" s="158"/>
      <c r="AF182" s="158"/>
      <c r="AG182" s="158"/>
      <c r="AH182" s="413"/>
      <c r="AI182" s="158"/>
      <c r="AJ182" s="158"/>
      <c r="AK182" s="158"/>
      <c r="AL182" s="158"/>
      <c r="AM182" s="158"/>
      <c r="AN182" s="158"/>
      <c r="AO182" s="158"/>
      <c r="AP182" s="326"/>
      <c r="AQ182" s="122"/>
      <c r="AR182" s="600"/>
      <c r="AS182" s="131" t="s">
        <v>36</v>
      </c>
      <c r="AT182" s="139">
        <v>138</v>
      </c>
      <c r="AU182" s="139">
        <v>123</v>
      </c>
      <c r="AV182" s="139">
        <v>146</v>
      </c>
      <c r="AW182" s="139">
        <v>136</v>
      </c>
      <c r="AX182" s="139">
        <v>179</v>
      </c>
      <c r="AY182" s="139">
        <v>211</v>
      </c>
      <c r="AZ182" s="139">
        <v>206</v>
      </c>
      <c r="BA182" s="139">
        <v>241</v>
      </c>
      <c r="BB182" s="139">
        <v>266</v>
      </c>
      <c r="BC182" s="139">
        <v>271</v>
      </c>
      <c r="BD182" s="139">
        <v>259</v>
      </c>
      <c r="BE182" s="139">
        <v>217</v>
      </c>
      <c r="BF182" s="139">
        <v>209</v>
      </c>
      <c r="BG182" s="139">
        <v>191</v>
      </c>
      <c r="BH182" s="139">
        <v>175</v>
      </c>
      <c r="BI182" s="139">
        <v>195</v>
      </c>
      <c r="BM182" s="600"/>
      <c r="BN182" s="142" t="s">
        <v>36</v>
      </c>
      <c r="BO182" s="139">
        <v>341</v>
      </c>
      <c r="BP182" s="139">
        <v>334</v>
      </c>
      <c r="BQ182" s="139">
        <v>369</v>
      </c>
      <c r="BR182" s="139">
        <v>363</v>
      </c>
      <c r="BS182" s="139">
        <v>442</v>
      </c>
      <c r="BT182" s="139">
        <v>480</v>
      </c>
      <c r="BU182" s="139">
        <v>473</v>
      </c>
      <c r="BV182" s="139">
        <v>501</v>
      </c>
      <c r="BW182" s="139">
        <v>504</v>
      </c>
      <c r="BX182" s="139">
        <v>529</v>
      </c>
      <c r="BY182" s="139">
        <v>517</v>
      </c>
      <c r="BZ182" s="139">
        <v>471</v>
      </c>
      <c r="CA182" s="139">
        <v>511</v>
      </c>
      <c r="CB182" s="139">
        <v>544</v>
      </c>
      <c r="CC182" s="139">
        <v>570</v>
      </c>
      <c r="CD182" s="139">
        <v>556</v>
      </c>
    </row>
    <row r="183" spans="2:82">
      <c r="C183" s="131"/>
      <c r="D183" s="131"/>
      <c r="E183" s="131"/>
      <c r="T183" s="91"/>
      <c r="V183" s="133"/>
      <c r="X183" s="122"/>
      <c r="Y183" s="131"/>
      <c r="Z183" s="131"/>
      <c r="AA183" s="131"/>
      <c r="AB183" s="122"/>
      <c r="AC183" s="122"/>
      <c r="AD183" s="122"/>
      <c r="AE183" s="122"/>
      <c r="AF183" s="326"/>
      <c r="AG183" s="326"/>
      <c r="AH183" s="122"/>
      <c r="AI183" s="122"/>
      <c r="AJ183" s="122"/>
      <c r="AK183" s="122"/>
      <c r="AL183" s="122"/>
      <c r="AM183" s="156"/>
      <c r="AN183" s="122"/>
      <c r="AO183" s="122"/>
      <c r="AP183" s="326"/>
      <c r="AQ183" s="122"/>
      <c r="AR183" s="600"/>
      <c r="AS183" s="131" t="s">
        <v>144</v>
      </c>
      <c r="AT183" s="135">
        <v>0</v>
      </c>
      <c r="AU183" s="135">
        <v>0</v>
      </c>
      <c r="AV183" s="135">
        <v>0</v>
      </c>
      <c r="AW183" s="135">
        <v>0</v>
      </c>
      <c r="AX183" s="135">
        <v>0</v>
      </c>
      <c r="AY183" s="135">
        <v>0</v>
      </c>
      <c r="AZ183" s="135">
        <v>0</v>
      </c>
      <c r="BA183" s="135">
        <v>0</v>
      </c>
      <c r="BB183" s="135">
        <v>0</v>
      </c>
      <c r="BC183" s="139">
        <v>0</v>
      </c>
      <c r="BD183" s="139">
        <v>0</v>
      </c>
      <c r="BE183" s="139">
        <v>23</v>
      </c>
      <c r="BF183" s="139">
        <v>15</v>
      </c>
      <c r="BG183" s="139">
        <v>21</v>
      </c>
      <c r="BH183" s="139">
        <v>23</v>
      </c>
      <c r="BI183" s="139">
        <v>25</v>
      </c>
      <c r="BM183" s="600"/>
      <c r="BN183" s="131" t="s">
        <v>144</v>
      </c>
      <c r="BO183" s="135">
        <v>0</v>
      </c>
      <c r="BP183" s="135">
        <v>0</v>
      </c>
      <c r="BQ183" s="135">
        <v>0</v>
      </c>
      <c r="BR183" s="135">
        <v>0</v>
      </c>
      <c r="BS183" s="135">
        <v>0</v>
      </c>
      <c r="BT183" s="135">
        <v>0</v>
      </c>
      <c r="BU183" s="135">
        <v>0</v>
      </c>
      <c r="BV183" s="135">
        <v>0</v>
      </c>
      <c r="BW183" s="135">
        <v>0</v>
      </c>
      <c r="BX183" s="139">
        <v>0</v>
      </c>
      <c r="BY183" s="139">
        <v>0</v>
      </c>
      <c r="BZ183" s="139">
        <v>45</v>
      </c>
      <c r="CA183" s="139">
        <v>29</v>
      </c>
      <c r="CB183" s="139">
        <v>50</v>
      </c>
      <c r="CC183" s="139">
        <v>52</v>
      </c>
      <c r="CD183" s="139">
        <v>59</v>
      </c>
    </row>
    <row r="184" spans="2:82" ht="18" customHeight="1">
      <c r="C184" s="131"/>
      <c r="D184" s="131"/>
      <c r="E184" s="131"/>
      <c r="T184" s="91"/>
      <c r="U184" s="125"/>
      <c r="V184" s="133"/>
      <c r="X184" s="122"/>
      <c r="Y184" s="131"/>
      <c r="Z184" s="131"/>
      <c r="AA184" s="131"/>
      <c r="AB184" s="122"/>
      <c r="AC184" s="122"/>
      <c r="AD184" s="122"/>
      <c r="AE184" s="122"/>
      <c r="AF184" s="326"/>
      <c r="AG184" s="326"/>
      <c r="AH184" s="122"/>
      <c r="AI184" s="122"/>
      <c r="AJ184" s="122"/>
      <c r="AK184" s="122"/>
      <c r="AL184" s="122"/>
      <c r="AM184" s="156"/>
      <c r="AN184" s="122"/>
      <c r="AO184" s="122"/>
      <c r="AP184" s="326"/>
      <c r="AQ184" s="122"/>
      <c r="AR184" s="600"/>
      <c r="AS184" s="131" t="s">
        <v>37</v>
      </c>
      <c r="AT184" s="139">
        <v>28</v>
      </c>
      <c r="AU184" s="139">
        <v>35</v>
      </c>
      <c r="AV184" s="139">
        <v>20</v>
      </c>
      <c r="AW184" s="139">
        <v>35</v>
      </c>
      <c r="AX184" s="139">
        <v>34</v>
      </c>
      <c r="AY184" s="139">
        <v>76</v>
      </c>
      <c r="AZ184" s="139">
        <v>39</v>
      </c>
      <c r="BA184" s="139">
        <v>41</v>
      </c>
      <c r="BB184" s="139">
        <v>37</v>
      </c>
      <c r="BC184" s="139">
        <v>42</v>
      </c>
      <c r="BD184" s="139">
        <v>49</v>
      </c>
      <c r="BE184" s="139">
        <v>30</v>
      </c>
      <c r="BF184" s="139">
        <v>24</v>
      </c>
      <c r="BG184" s="139">
        <v>39</v>
      </c>
      <c r="BH184" s="139">
        <v>35</v>
      </c>
      <c r="BI184" s="139">
        <v>44</v>
      </c>
      <c r="BM184" s="600"/>
      <c r="BN184" s="142" t="s">
        <v>37</v>
      </c>
      <c r="BO184" s="139">
        <v>93</v>
      </c>
      <c r="BP184" s="139">
        <v>94</v>
      </c>
      <c r="BQ184" s="139">
        <v>77</v>
      </c>
      <c r="BR184" s="139">
        <v>95</v>
      </c>
      <c r="BS184" s="139">
        <v>93</v>
      </c>
      <c r="BT184" s="139">
        <v>164</v>
      </c>
      <c r="BU184" s="139">
        <v>84</v>
      </c>
      <c r="BV184" s="139">
        <v>76</v>
      </c>
      <c r="BW184" s="139">
        <v>84</v>
      </c>
      <c r="BX184" s="139">
        <v>101</v>
      </c>
      <c r="BY184" s="139">
        <v>86</v>
      </c>
      <c r="BZ184" s="139">
        <v>71</v>
      </c>
      <c r="CA184" s="139">
        <v>64</v>
      </c>
      <c r="CB184" s="139">
        <v>110</v>
      </c>
      <c r="CC184" s="139">
        <v>140</v>
      </c>
      <c r="CD184" s="139">
        <v>145</v>
      </c>
    </row>
    <row r="185" spans="2:82">
      <c r="C185" s="131"/>
      <c r="D185" s="131"/>
      <c r="E185" s="131"/>
      <c r="O185" s="153"/>
      <c r="P185" s="153"/>
      <c r="Q185" s="153"/>
      <c r="R185" s="153"/>
      <c r="T185" s="91"/>
      <c r="U185" s="133"/>
      <c r="V185" s="133"/>
      <c r="X185" s="122"/>
      <c r="Y185" s="131"/>
      <c r="Z185" s="131"/>
      <c r="AA185" s="131"/>
      <c r="AB185" s="122"/>
      <c r="AC185" s="122"/>
      <c r="AD185" s="122"/>
      <c r="AE185" s="122"/>
      <c r="AF185" s="326"/>
      <c r="AG185" s="326"/>
      <c r="AH185" s="122"/>
      <c r="AI185" s="122"/>
      <c r="AJ185" s="122"/>
      <c r="AK185" s="122"/>
      <c r="AL185" s="122"/>
      <c r="AM185" s="156"/>
      <c r="AN185" s="122"/>
      <c r="AO185" s="122"/>
      <c r="AP185" s="326"/>
      <c r="AQ185" s="122"/>
      <c r="AR185" s="601"/>
      <c r="AS185" s="147" t="s">
        <v>38</v>
      </c>
      <c r="AT185" s="145">
        <v>12</v>
      </c>
      <c r="AU185" s="145">
        <v>10</v>
      </c>
      <c r="AV185" s="146">
        <v>8</v>
      </c>
      <c r="AW185" s="145">
        <v>0</v>
      </c>
      <c r="AX185" s="145">
        <v>14</v>
      </c>
      <c r="AY185" s="146">
        <v>7</v>
      </c>
      <c r="AZ185" s="146">
        <v>11</v>
      </c>
      <c r="BA185" s="146">
        <v>32</v>
      </c>
      <c r="BB185" s="146">
        <v>29</v>
      </c>
      <c r="BC185" s="146">
        <v>30</v>
      </c>
      <c r="BD185" s="146">
        <v>34</v>
      </c>
      <c r="BE185" s="146">
        <v>43</v>
      </c>
      <c r="BF185" s="146">
        <v>51</v>
      </c>
      <c r="BG185" s="146">
        <v>51</v>
      </c>
      <c r="BH185" s="146">
        <v>33</v>
      </c>
      <c r="BI185" s="146">
        <v>32</v>
      </c>
      <c r="BM185" s="601"/>
      <c r="BN185" s="144" t="s">
        <v>38</v>
      </c>
      <c r="BO185" s="145">
        <v>30</v>
      </c>
      <c r="BP185" s="145">
        <v>25</v>
      </c>
      <c r="BQ185" s="146">
        <v>21</v>
      </c>
      <c r="BR185" s="145">
        <v>3</v>
      </c>
      <c r="BS185" s="145">
        <v>31</v>
      </c>
      <c r="BT185" s="146">
        <v>14</v>
      </c>
      <c r="BU185" s="146">
        <v>21</v>
      </c>
      <c r="BV185" s="146">
        <v>58</v>
      </c>
      <c r="BW185" s="146">
        <v>115</v>
      </c>
      <c r="BX185" s="146">
        <v>86</v>
      </c>
      <c r="BY185" s="146">
        <v>77</v>
      </c>
      <c r="BZ185" s="146">
        <v>110</v>
      </c>
      <c r="CA185" s="146">
        <v>145</v>
      </c>
      <c r="CB185" s="146">
        <v>144</v>
      </c>
      <c r="CC185" s="146">
        <v>113</v>
      </c>
      <c r="CD185" s="146">
        <v>111</v>
      </c>
    </row>
    <row r="186" spans="2:82">
      <c r="C186" s="122"/>
      <c r="D186" s="122"/>
      <c r="E186" s="122"/>
      <c r="T186" s="91"/>
      <c r="U186" s="133"/>
      <c r="V186" s="133"/>
      <c r="X186" s="122"/>
      <c r="Y186" s="122"/>
      <c r="Z186" s="122"/>
      <c r="AA186" s="122"/>
      <c r="AB186" s="122"/>
      <c r="AC186" s="122"/>
      <c r="AD186" s="122"/>
      <c r="AE186" s="122"/>
      <c r="AF186" s="326"/>
      <c r="AG186" s="326"/>
      <c r="AH186" s="122"/>
      <c r="AI186" s="122"/>
      <c r="AJ186" s="122"/>
      <c r="AK186" s="122"/>
      <c r="AL186" s="122"/>
      <c r="AM186" s="156"/>
      <c r="AN186" s="122"/>
      <c r="AO186" s="122"/>
      <c r="AP186" s="326"/>
      <c r="AQ186" s="122"/>
      <c r="AR186" s="218"/>
      <c r="AT186" s="122"/>
      <c r="AU186" s="122"/>
      <c r="AV186" s="122"/>
      <c r="BA186" s="138"/>
      <c r="BB186" s="138"/>
      <c r="BC186" s="138"/>
      <c r="BD186" s="138"/>
      <c r="BE186" s="325"/>
      <c r="BF186" s="325"/>
      <c r="BG186" s="325"/>
      <c r="BH186" s="325"/>
      <c r="BI186" s="325"/>
      <c r="BN186" s="122"/>
      <c r="BO186" s="122"/>
      <c r="BP186" s="122"/>
      <c r="BQ186" s="122"/>
      <c r="BR186" s="122"/>
      <c r="BS186" s="122"/>
      <c r="BT186" s="122"/>
      <c r="BU186" s="122"/>
      <c r="BV186" s="326"/>
      <c r="BW186" s="326"/>
      <c r="BX186" s="326"/>
      <c r="BY186" s="326"/>
      <c r="BZ186" s="326"/>
      <c r="CA186" s="326"/>
      <c r="CB186" s="326"/>
      <c r="CC186" s="306"/>
      <c r="CD186" s="306"/>
    </row>
    <row r="187" spans="2:82">
      <c r="B187" s="123" t="s">
        <v>28</v>
      </c>
      <c r="C187" s="124" t="s">
        <v>122</v>
      </c>
      <c r="D187" s="124" t="s">
        <v>121</v>
      </c>
      <c r="E187" s="124" t="s">
        <v>120</v>
      </c>
      <c r="F187" s="123" t="s">
        <v>49</v>
      </c>
      <c r="G187" s="123" t="s">
        <v>48</v>
      </c>
      <c r="H187" s="123" t="s">
        <v>47</v>
      </c>
      <c r="I187" s="123" t="s">
        <v>46</v>
      </c>
      <c r="J187" s="123" t="s">
        <v>45</v>
      </c>
      <c r="K187" s="123" t="s">
        <v>44</v>
      </c>
      <c r="L187" s="123" t="s">
        <v>43</v>
      </c>
      <c r="M187" s="123" t="s">
        <v>95</v>
      </c>
      <c r="N187" s="123" t="s">
        <v>69</v>
      </c>
      <c r="O187" s="123" t="s">
        <v>77</v>
      </c>
      <c r="P187" s="123" t="s">
        <v>143</v>
      </c>
      <c r="Q187" s="123" t="str">
        <f>Q164</f>
        <v>2018-19</v>
      </c>
      <c r="R187" s="125" t="s">
        <v>183</v>
      </c>
      <c r="S187" s="125"/>
      <c r="T187" s="85" t="s">
        <v>111</v>
      </c>
      <c r="U187" s="133"/>
      <c r="V187" s="133"/>
      <c r="X187" s="127" t="s">
        <v>28</v>
      </c>
      <c r="Y187" s="127" t="s">
        <v>122</v>
      </c>
      <c r="Z187" s="127" t="s">
        <v>121</v>
      </c>
      <c r="AA187" s="127" t="s">
        <v>120</v>
      </c>
      <c r="AB187" s="127" t="s">
        <v>49</v>
      </c>
      <c r="AC187" s="127" t="s">
        <v>48</v>
      </c>
      <c r="AD187" s="127" t="s">
        <v>47</v>
      </c>
      <c r="AE187" s="127" t="s">
        <v>46</v>
      </c>
      <c r="AF187" s="127" t="s">
        <v>45</v>
      </c>
      <c r="AG187" s="127" t="s">
        <v>44</v>
      </c>
      <c r="AH187" s="410" t="s">
        <v>43</v>
      </c>
      <c r="AI187" s="127" t="s">
        <v>95</v>
      </c>
      <c r="AJ187" s="127" t="s">
        <v>69</v>
      </c>
      <c r="AK187" s="127" t="s">
        <v>77</v>
      </c>
      <c r="AL187" s="127" t="str">
        <f>AL164</f>
        <v>2017-18</v>
      </c>
      <c r="AM187" s="127" t="str">
        <f>AM164</f>
        <v>2018-19</v>
      </c>
      <c r="AN187" s="127" t="str">
        <f>AN164</f>
        <v>2019-20</v>
      </c>
      <c r="AO187" s="124"/>
      <c r="AP187" s="326"/>
      <c r="AQ187" s="122"/>
      <c r="AR187" s="218"/>
      <c r="AS187" s="124" t="s">
        <v>28</v>
      </c>
      <c r="AT187" s="124" t="s">
        <v>122</v>
      </c>
      <c r="AU187" s="124" t="s">
        <v>121</v>
      </c>
      <c r="AV187" s="124" t="s">
        <v>120</v>
      </c>
      <c r="AW187" s="124" t="s">
        <v>49</v>
      </c>
      <c r="AX187" s="124" t="s">
        <v>48</v>
      </c>
      <c r="AY187" s="124" t="s">
        <v>47</v>
      </c>
      <c r="AZ187" s="124" t="s">
        <v>46</v>
      </c>
      <c r="BA187" s="124" t="s">
        <v>45</v>
      </c>
      <c r="BB187" s="124" t="s">
        <v>44</v>
      </c>
      <c r="BC187" s="124" t="s">
        <v>43</v>
      </c>
      <c r="BD187" s="124" t="s">
        <v>95</v>
      </c>
      <c r="BE187" s="127" t="s">
        <v>69</v>
      </c>
      <c r="BF187" s="127" t="s">
        <v>77</v>
      </c>
      <c r="BG187" s="127" t="str">
        <f>BG164</f>
        <v>2017-18</v>
      </c>
      <c r="BH187" s="127" t="str">
        <f>BH164</f>
        <v>2018-19</v>
      </c>
      <c r="BI187" s="127" t="str">
        <f>BI164</f>
        <v>2019-20</v>
      </c>
      <c r="BN187" s="124" t="s">
        <v>28</v>
      </c>
      <c r="BO187" s="124" t="s">
        <v>122</v>
      </c>
      <c r="BP187" s="124" t="s">
        <v>121</v>
      </c>
      <c r="BQ187" s="124" t="s">
        <v>120</v>
      </c>
      <c r="BR187" s="124" t="s">
        <v>49</v>
      </c>
      <c r="BS187" s="124" t="s">
        <v>48</v>
      </c>
      <c r="BT187" s="124" t="s">
        <v>47</v>
      </c>
      <c r="BU187" s="124" t="s">
        <v>46</v>
      </c>
      <c r="BV187" s="124" t="s">
        <v>45</v>
      </c>
      <c r="BW187" s="124" t="s">
        <v>44</v>
      </c>
      <c r="BX187" s="124" t="s">
        <v>43</v>
      </c>
      <c r="BY187" s="124" t="s">
        <v>95</v>
      </c>
      <c r="BZ187" s="124" t="s">
        <v>69</v>
      </c>
      <c r="CA187" s="124" t="s">
        <v>77</v>
      </c>
      <c r="CB187" s="124" t="str">
        <f>CB164</f>
        <v>2017-18</v>
      </c>
      <c r="CC187" s="124" t="str">
        <f t="shared" ref="CC187:CD187" si="162">CC164</f>
        <v>2018-19</v>
      </c>
      <c r="CD187" s="124" t="str">
        <f t="shared" si="162"/>
        <v>2019-20</v>
      </c>
    </row>
    <row r="188" spans="2:82">
      <c r="B188" s="131" t="s">
        <v>33</v>
      </c>
      <c r="C188" s="132">
        <f t="shared" ref="C188:N190" si="163">Y188+AT188*$V$6+AT195*$V$8+AT202*$V$10</f>
        <v>5014.7999999999993</v>
      </c>
      <c r="D188" s="132">
        <f t="shared" si="163"/>
        <v>5453.4</v>
      </c>
      <c r="E188" s="132">
        <f t="shared" si="163"/>
        <v>5681.8</v>
      </c>
      <c r="F188" s="132">
        <f t="shared" si="163"/>
        <v>6057.6</v>
      </c>
      <c r="G188" s="132">
        <f t="shared" si="163"/>
        <v>6624.2</v>
      </c>
      <c r="H188" s="132">
        <f t="shared" si="163"/>
        <v>7986.6</v>
      </c>
      <c r="I188" s="132">
        <f t="shared" si="163"/>
        <v>5282.2</v>
      </c>
      <c r="J188" s="132">
        <f t="shared" si="163"/>
        <v>5295.4000000000005</v>
      </c>
      <c r="K188" s="132">
        <f t="shared" si="163"/>
        <v>4868.2</v>
      </c>
      <c r="L188" s="132">
        <f t="shared" si="163"/>
        <v>4853.7999999999993</v>
      </c>
      <c r="M188" s="132">
        <f t="shared" si="163"/>
        <v>4405.5999999999995</v>
      </c>
      <c r="N188" s="132">
        <f t="shared" si="163"/>
        <v>4617</v>
      </c>
      <c r="O188" s="132">
        <f t="shared" ref="O188:R188" si="164">AK188+BF188*$V$6+BF195*$V$8+BF202*$V$10</f>
        <v>4442.3999999999996</v>
      </c>
      <c r="P188" s="132">
        <f t="shared" si="164"/>
        <v>5177.8</v>
      </c>
      <c r="Q188" s="132">
        <f t="shared" si="164"/>
        <v>4805.2000000000007</v>
      </c>
      <c r="R188" s="132">
        <f t="shared" si="164"/>
        <v>4296.6000000000004</v>
      </c>
      <c r="S188" s="133"/>
      <c r="T188" s="344">
        <v>977.71079318534191</v>
      </c>
      <c r="U188" s="133"/>
      <c r="V188" s="133"/>
      <c r="X188" s="131" t="s">
        <v>33</v>
      </c>
      <c r="Y188" s="135">
        <v>2806</v>
      </c>
      <c r="Z188" s="135">
        <v>3039</v>
      </c>
      <c r="AA188" s="135">
        <v>3195</v>
      </c>
      <c r="AB188" s="135">
        <v>3423</v>
      </c>
      <c r="AC188" s="135">
        <v>3689</v>
      </c>
      <c r="AD188" s="135">
        <v>4389</v>
      </c>
      <c r="AE188" s="135">
        <v>2943</v>
      </c>
      <c r="AF188" s="135">
        <v>3001</v>
      </c>
      <c r="AG188" s="135">
        <v>2823</v>
      </c>
      <c r="AH188" s="411">
        <v>2798</v>
      </c>
      <c r="AI188" s="135">
        <v>2549</v>
      </c>
      <c r="AJ188" s="135">
        <v>2673</v>
      </c>
      <c r="AK188" s="135">
        <v>2590</v>
      </c>
      <c r="AL188" s="135">
        <v>2986</v>
      </c>
      <c r="AM188" s="135">
        <v>2812</v>
      </c>
      <c r="AN188" s="135">
        <v>2567</v>
      </c>
      <c r="AO188" s="136"/>
      <c r="AP188" s="326"/>
      <c r="AQ188" s="122"/>
      <c r="AR188" s="602" t="s">
        <v>98</v>
      </c>
      <c r="AS188" s="376" t="s">
        <v>33</v>
      </c>
      <c r="AT188" s="138">
        <v>1023</v>
      </c>
      <c r="AU188" s="138">
        <v>1110</v>
      </c>
      <c r="AV188" s="138">
        <v>1182</v>
      </c>
      <c r="AW188" s="138">
        <v>1341</v>
      </c>
      <c r="AX188" s="138">
        <v>1394</v>
      </c>
      <c r="AY188" s="138">
        <v>1407</v>
      </c>
      <c r="AZ188" s="138">
        <v>869</v>
      </c>
      <c r="BA188" s="138">
        <v>1002</v>
      </c>
      <c r="BB188" s="138">
        <v>978</v>
      </c>
      <c r="BC188" s="138">
        <v>1003</v>
      </c>
      <c r="BD188" s="138">
        <v>943</v>
      </c>
      <c r="BE188" s="138">
        <v>967</v>
      </c>
      <c r="BF188" s="138">
        <v>965</v>
      </c>
      <c r="BG188" s="138">
        <v>1056</v>
      </c>
      <c r="BH188" s="138">
        <v>982</v>
      </c>
      <c r="BI188" s="138">
        <v>935</v>
      </c>
      <c r="BM188" s="603" t="s">
        <v>51</v>
      </c>
      <c r="BN188" s="137" t="s">
        <v>33</v>
      </c>
      <c r="BO188" s="138">
        <v>579</v>
      </c>
      <c r="BP188" s="138">
        <v>662</v>
      </c>
      <c r="BQ188" s="138">
        <v>661</v>
      </c>
      <c r="BR188" s="138">
        <v>603</v>
      </c>
      <c r="BS188" s="138">
        <v>709</v>
      </c>
      <c r="BT188" s="138">
        <v>1049</v>
      </c>
      <c r="BU188" s="138">
        <v>791</v>
      </c>
      <c r="BV188" s="138">
        <v>697</v>
      </c>
      <c r="BW188" s="138">
        <v>596</v>
      </c>
      <c r="BX188" s="138">
        <v>506</v>
      </c>
      <c r="BY188" s="138">
        <v>378</v>
      </c>
      <c r="BZ188" s="138">
        <v>358</v>
      </c>
      <c r="CA188" s="138">
        <v>303</v>
      </c>
      <c r="CB188" s="138">
        <v>612</v>
      </c>
      <c r="CC188" s="138">
        <v>506</v>
      </c>
      <c r="CD188" s="138">
        <v>408</v>
      </c>
    </row>
    <row r="189" spans="2:82">
      <c r="B189" s="131" t="s">
        <v>9</v>
      </c>
      <c r="C189" s="133">
        <f t="shared" si="163"/>
        <v>3623</v>
      </c>
      <c r="D189" s="133">
        <f t="shared" si="163"/>
        <v>3680.2</v>
      </c>
      <c r="E189" s="133">
        <f t="shared" si="163"/>
        <v>4004.4</v>
      </c>
      <c r="F189" s="133">
        <f t="shared" si="163"/>
        <v>4024</v>
      </c>
      <c r="G189" s="133">
        <f t="shared" si="163"/>
        <v>4546.3999999999996</v>
      </c>
      <c r="H189" s="133">
        <f t="shared" si="163"/>
        <v>5195.2</v>
      </c>
      <c r="I189" s="133">
        <f t="shared" si="163"/>
        <v>4557.4000000000005</v>
      </c>
      <c r="J189" s="133">
        <f t="shared" si="163"/>
        <v>4300.2</v>
      </c>
      <c r="K189" s="133">
        <f t="shared" si="163"/>
        <v>4170.6000000000004</v>
      </c>
      <c r="L189" s="133">
        <f t="shared" si="163"/>
        <v>4077.4</v>
      </c>
      <c r="M189" s="133">
        <f t="shared" si="163"/>
        <v>3969</v>
      </c>
      <c r="N189" s="133">
        <f t="shared" si="163"/>
        <v>4149.3999999999996</v>
      </c>
      <c r="O189" s="133">
        <f t="shared" ref="O189:R189" si="165">AK189+BF189*$V$6+BF196*$V$8+BF203*$V$10</f>
        <v>3969.6</v>
      </c>
      <c r="P189" s="133">
        <f t="shared" si="165"/>
        <v>4582</v>
      </c>
      <c r="Q189" s="133">
        <f t="shared" si="165"/>
        <v>4665</v>
      </c>
      <c r="R189" s="133">
        <f t="shared" si="165"/>
        <v>4108.8</v>
      </c>
      <c r="S189" s="133"/>
      <c r="T189" s="344">
        <v>465.28865353789212</v>
      </c>
      <c r="U189" s="133"/>
      <c r="V189" s="133"/>
      <c r="X189" s="131" t="s">
        <v>9</v>
      </c>
      <c r="Y189" s="135">
        <v>2016</v>
      </c>
      <c r="Z189" s="135">
        <v>2064</v>
      </c>
      <c r="AA189" s="135">
        <v>2228</v>
      </c>
      <c r="AB189" s="135">
        <v>2262</v>
      </c>
      <c r="AC189" s="135">
        <v>2513</v>
      </c>
      <c r="AD189" s="135">
        <v>2847</v>
      </c>
      <c r="AE189" s="135">
        <v>2490</v>
      </c>
      <c r="AF189" s="135">
        <v>2350</v>
      </c>
      <c r="AG189" s="135">
        <v>2346</v>
      </c>
      <c r="AH189" s="411">
        <v>2316</v>
      </c>
      <c r="AI189" s="135">
        <v>2297</v>
      </c>
      <c r="AJ189" s="135">
        <v>2409</v>
      </c>
      <c r="AK189" s="135">
        <v>2315</v>
      </c>
      <c r="AL189" s="135">
        <v>2666</v>
      </c>
      <c r="AM189" s="135">
        <v>2724</v>
      </c>
      <c r="AN189" s="135">
        <v>2444</v>
      </c>
      <c r="AO189" s="136"/>
      <c r="AP189" s="326"/>
      <c r="AQ189" s="122"/>
      <c r="AR189" s="600"/>
      <c r="AS189" s="131" t="s">
        <v>9</v>
      </c>
      <c r="AT189" s="139">
        <v>725</v>
      </c>
      <c r="AU189" s="139">
        <v>750</v>
      </c>
      <c r="AV189" s="139">
        <v>831</v>
      </c>
      <c r="AW189" s="139">
        <v>858</v>
      </c>
      <c r="AX189" s="139">
        <v>945</v>
      </c>
      <c r="AY189" s="139">
        <v>946</v>
      </c>
      <c r="AZ189" s="139">
        <v>771</v>
      </c>
      <c r="BA189" s="139">
        <v>754</v>
      </c>
      <c r="BB189" s="139">
        <v>812</v>
      </c>
      <c r="BC189" s="139">
        <v>818</v>
      </c>
      <c r="BD189" s="139">
        <v>830</v>
      </c>
      <c r="BE189" s="139">
        <v>878</v>
      </c>
      <c r="BF189" s="139">
        <v>883</v>
      </c>
      <c r="BG189" s="139">
        <v>947</v>
      </c>
      <c r="BH189" s="139">
        <v>922</v>
      </c>
      <c r="BI189" s="139">
        <v>877</v>
      </c>
      <c r="BM189" s="604"/>
      <c r="BN189" s="142" t="s">
        <v>9</v>
      </c>
      <c r="BO189" s="139">
        <v>511</v>
      </c>
      <c r="BP189" s="139">
        <v>462</v>
      </c>
      <c r="BQ189" s="139">
        <v>541</v>
      </c>
      <c r="BR189" s="139">
        <v>534</v>
      </c>
      <c r="BS189" s="139">
        <v>592</v>
      </c>
      <c r="BT189" s="139">
        <v>775</v>
      </c>
      <c r="BU189" s="139">
        <v>819</v>
      </c>
      <c r="BV189" s="139">
        <v>700</v>
      </c>
      <c r="BW189" s="139">
        <v>610</v>
      </c>
      <c r="BX189" s="139">
        <v>541</v>
      </c>
      <c r="BY189" s="139">
        <v>473</v>
      </c>
      <c r="BZ189" s="139">
        <v>402</v>
      </c>
      <c r="CA189" s="139">
        <v>350</v>
      </c>
      <c r="CB189" s="139">
        <v>535</v>
      </c>
      <c r="CC189" s="139">
        <v>623</v>
      </c>
      <c r="CD189" s="139">
        <v>483</v>
      </c>
    </row>
    <row r="190" spans="2:82" ht="18" customHeight="1">
      <c r="B190" s="131" t="s">
        <v>34</v>
      </c>
      <c r="C190" s="133">
        <f t="shared" si="163"/>
        <v>3622.2000000000003</v>
      </c>
      <c r="D190" s="133">
        <f t="shared" si="163"/>
        <v>2891.2</v>
      </c>
      <c r="E190" s="133">
        <f t="shared" si="163"/>
        <v>3134.6000000000004</v>
      </c>
      <c r="F190" s="133">
        <f t="shared" si="163"/>
        <v>3310.8</v>
      </c>
      <c r="G190" s="133">
        <f t="shared" si="163"/>
        <v>3367.8</v>
      </c>
      <c r="H190" s="133">
        <f t="shared" si="163"/>
        <v>3922.3999999999996</v>
      </c>
      <c r="I190" s="133">
        <f t="shared" si="163"/>
        <v>3880.6</v>
      </c>
      <c r="J190" s="133">
        <f t="shared" si="163"/>
        <v>3726.6</v>
      </c>
      <c r="K190" s="133">
        <f t="shared" si="163"/>
        <v>3563.8</v>
      </c>
      <c r="L190" s="133">
        <f t="shared" si="163"/>
        <v>3398.2000000000003</v>
      </c>
      <c r="M190" s="133">
        <f t="shared" si="163"/>
        <v>3361.2</v>
      </c>
      <c r="N190" s="133">
        <f t="shared" si="163"/>
        <v>3365.8</v>
      </c>
      <c r="O190" s="133">
        <f t="shared" ref="O190:R190" si="166">AK190+BF190*$V$6+BF197*$V$8+BF204*$V$10</f>
        <v>3276.8</v>
      </c>
      <c r="P190" s="133">
        <f t="shared" si="166"/>
        <v>3619.2</v>
      </c>
      <c r="Q190" s="133">
        <f t="shared" si="166"/>
        <v>3872.4</v>
      </c>
      <c r="R190" s="133">
        <f t="shared" si="166"/>
        <v>3704.2</v>
      </c>
      <c r="S190" s="133"/>
      <c r="T190" s="344">
        <v>327.57819829774991</v>
      </c>
      <c r="U190" s="133"/>
      <c r="V190" s="133"/>
      <c r="X190" s="131" t="s">
        <v>34</v>
      </c>
      <c r="Y190" s="135">
        <v>2024</v>
      </c>
      <c r="Z190" s="135">
        <v>1595</v>
      </c>
      <c r="AA190" s="135">
        <v>1724</v>
      </c>
      <c r="AB190" s="135">
        <v>1820</v>
      </c>
      <c r="AC190" s="135">
        <v>1842</v>
      </c>
      <c r="AD190" s="135">
        <v>2137</v>
      </c>
      <c r="AE190" s="135">
        <v>2092</v>
      </c>
      <c r="AF190" s="135">
        <v>2012</v>
      </c>
      <c r="AG190" s="135">
        <v>1947</v>
      </c>
      <c r="AH190" s="411">
        <v>1870</v>
      </c>
      <c r="AI190" s="135">
        <v>1915</v>
      </c>
      <c r="AJ190" s="135">
        <v>1908</v>
      </c>
      <c r="AK190" s="135">
        <v>1884</v>
      </c>
      <c r="AL190" s="135">
        <v>2057</v>
      </c>
      <c r="AM190" s="135">
        <v>2199</v>
      </c>
      <c r="AN190" s="135">
        <v>2143</v>
      </c>
      <c r="AO190" s="136"/>
      <c r="AP190" s="326"/>
      <c r="AQ190" s="122"/>
      <c r="AR190" s="600"/>
      <c r="AS190" s="131" t="s">
        <v>34</v>
      </c>
      <c r="AT190" s="139">
        <v>726</v>
      </c>
      <c r="AU190" s="139">
        <v>562</v>
      </c>
      <c r="AV190" s="139">
        <v>601</v>
      </c>
      <c r="AW190" s="139">
        <v>686</v>
      </c>
      <c r="AX190" s="139">
        <v>688</v>
      </c>
      <c r="AY190" s="139">
        <v>734</v>
      </c>
      <c r="AZ190" s="139">
        <v>657</v>
      </c>
      <c r="BA190" s="139">
        <v>604</v>
      </c>
      <c r="BB190" s="139">
        <v>605</v>
      </c>
      <c r="BC190" s="139">
        <v>668</v>
      </c>
      <c r="BD190" s="139">
        <v>665</v>
      </c>
      <c r="BE190" s="139">
        <v>683</v>
      </c>
      <c r="BF190" s="139">
        <v>698</v>
      </c>
      <c r="BG190" s="139">
        <v>722</v>
      </c>
      <c r="BH190" s="139">
        <v>740</v>
      </c>
      <c r="BI190" s="139">
        <v>714</v>
      </c>
      <c r="BM190" s="604"/>
      <c r="BN190" s="142" t="s">
        <v>34</v>
      </c>
      <c r="BO190" s="139">
        <v>502</v>
      </c>
      <c r="BP190" s="139">
        <v>456</v>
      </c>
      <c r="BQ190" s="139">
        <v>504</v>
      </c>
      <c r="BR190" s="139">
        <v>515</v>
      </c>
      <c r="BS190" s="139">
        <v>522</v>
      </c>
      <c r="BT190" s="139">
        <v>671</v>
      </c>
      <c r="BU190" s="139">
        <v>787</v>
      </c>
      <c r="BV190" s="139">
        <v>727</v>
      </c>
      <c r="BW190" s="139">
        <v>640</v>
      </c>
      <c r="BX190" s="139">
        <v>545</v>
      </c>
      <c r="BY190" s="139">
        <v>478</v>
      </c>
      <c r="BZ190" s="139">
        <v>426</v>
      </c>
      <c r="CA190" s="139">
        <v>356</v>
      </c>
      <c r="CB190" s="139">
        <v>500</v>
      </c>
      <c r="CC190" s="139">
        <v>613</v>
      </c>
      <c r="CD190" s="139">
        <v>563</v>
      </c>
    </row>
    <row r="191" spans="2:82">
      <c r="B191" s="131" t="s">
        <v>35</v>
      </c>
      <c r="C191" s="133">
        <f t="shared" ref="C191:N191" si="167">Y191</f>
        <v>169</v>
      </c>
      <c r="D191" s="133">
        <f t="shared" si="167"/>
        <v>249</v>
      </c>
      <c r="E191" s="133">
        <f t="shared" si="167"/>
        <v>582</v>
      </c>
      <c r="F191" s="133">
        <f t="shared" si="167"/>
        <v>675</v>
      </c>
      <c r="G191" s="133">
        <f t="shared" si="167"/>
        <v>829</v>
      </c>
      <c r="H191" s="133">
        <f t="shared" si="167"/>
        <v>1164</v>
      </c>
      <c r="I191" s="133">
        <f t="shared" si="167"/>
        <v>1245</v>
      </c>
      <c r="J191" s="133">
        <f t="shared" si="167"/>
        <v>1525</v>
      </c>
      <c r="K191" s="133">
        <f t="shared" si="167"/>
        <v>1213</v>
      </c>
      <c r="L191" s="133">
        <f t="shared" si="167"/>
        <v>1577</v>
      </c>
      <c r="M191" s="133">
        <f t="shared" si="167"/>
        <v>1619</v>
      </c>
      <c r="N191" s="133">
        <f t="shared" si="167"/>
        <v>1743</v>
      </c>
      <c r="O191" s="133">
        <f t="shared" ref="O191" si="168">AK191</f>
        <v>1777</v>
      </c>
      <c r="P191" s="133">
        <f t="shared" ref="P191" si="169">AL191</f>
        <v>1819</v>
      </c>
      <c r="Q191" s="133">
        <f t="shared" ref="Q191" si="170">AM191</f>
        <v>1838</v>
      </c>
      <c r="R191" s="133">
        <f t="shared" ref="R191" si="171">AN191</f>
        <v>1854</v>
      </c>
      <c r="S191" s="133"/>
      <c r="T191" s="344">
        <v>499.48836044719019</v>
      </c>
      <c r="U191" s="133"/>
      <c r="V191" s="133"/>
      <c r="X191" s="131" t="s">
        <v>35</v>
      </c>
      <c r="Y191" s="135">
        <v>169</v>
      </c>
      <c r="Z191" s="135">
        <v>249</v>
      </c>
      <c r="AA191" s="135">
        <v>582</v>
      </c>
      <c r="AB191" s="135">
        <v>675</v>
      </c>
      <c r="AC191" s="135">
        <v>829</v>
      </c>
      <c r="AD191" s="135">
        <v>1164</v>
      </c>
      <c r="AE191" s="135">
        <v>1245</v>
      </c>
      <c r="AF191" s="135">
        <v>1525</v>
      </c>
      <c r="AG191" s="135">
        <v>1213</v>
      </c>
      <c r="AH191" s="411">
        <v>1577</v>
      </c>
      <c r="AI191" s="135">
        <v>1619</v>
      </c>
      <c r="AJ191" s="135">
        <v>1743</v>
      </c>
      <c r="AK191" s="135">
        <v>1777</v>
      </c>
      <c r="AL191" s="135">
        <v>1819</v>
      </c>
      <c r="AM191" s="135">
        <v>1838</v>
      </c>
      <c r="AN191" s="135">
        <v>1854</v>
      </c>
      <c r="AO191" s="136"/>
      <c r="AP191" s="326"/>
      <c r="AQ191" s="122"/>
      <c r="AR191" s="600"/>
      <c r="AS191" s="131" t="s">
        <v>36</v>
      </c>
      <c r="AT191" s="139">
        <v>231</v>
      </c>
      <c r="AU191" s="139">
        <v>202</v>
      </c>
      <c r="AV191" s="139">
        <v>218</v>
      </c>
      <c r="AW191" s="139">
        <v>230</v>
      </c>
      <c r="AX191" s="139">
        <v>217</v>
      </c>
      <c r="AY191" s="139">
        <v>260</v>
      </c>
      <c r="AZ191" s="139">
        <v>320</v>
      </c>
      <c r="BA191" s="139">
        <v>322</v>
      </c>
      <c r="BB191" s="139">
        <v>352</v>
      </c>
      <c r="BC191" s="139">
        <v>383</v>
      </c>
      <c r="BD191" s="139">
        <v>384</v>
      </c>
      <c r="BE191" s="139">
        <v>442</v>
      </c>
      <c r="BF191" s="139">
        <v>424</v>
      </c>
      <c r="BG191" s="139">
        <v>451</v>
      </c>
      <c r="BH191" s="139">
        <v>446</v>
      </c>
      <c r="BI191" s="139">
        <v>498</v>
      </c>
      <c r="BM191" s="604"/>
      <c r="BN191" s="142" t="s">
        <v>36</v>
      </c>
      <c r="BO191" s="139">
        <v>361</v>
      </c>
      <c r="BP191" s="139">
        <v>332</v>
      </c>
      <c r="BQ191" s="139">
        <v>313</v>
      </c>
      <c r="BR191" s="139">
        <v>316</v>
      </c>
      <c r="BS191" s="139">
        <v>326</v>
      </c>
      <c r="BT191" s="139">
        <v>383</v>
      </c>
      <c r="BU191" s="139">
        <v>464</v>
      </c>
      <c r="BV191" s="139">
        <v>580</v>
      </c>
      <c r="BW191" s="139">
        <v>620</v>
      </c>
      <c r="BX191" s="139">
        <v>644</v>
      </c>
      <c r="BY191" s="139">
        <v>588</v>
      </c>
      <c r="BZ191" s="139">
        <v>570</v>
      </c>
      <c r="CA191" s="139">
        <v>510</v>
      </c>
      <c r="CB191" s="139">
        <v>467</v>
      </c>
      <c r="CC191" s="139">
        <v>522</v>
      </c>
      <c r="CD191" s="139">
        <v>567</v>
      </c>
    </row>
    <row r="192" spans="2:82">
      <c r="B192" s="131" t="s">
        <v>36</v>
      </c>
      <c r="C192" s="133">
        <f t="shared" ref="C192:N192" si="172">Y192+$V$13*Y193+$V$6*(AT191+$V$13*AT192)+$V$8*(AT198+$V$13*AT199)+$V$10*(AT205+$V$13*AT206)</f>
        <v>1244.3999999999999</v>
      </c>
      <c r="D192" s="133">
        <f t="shared" si="172"/>
        <v>1199.8</v>
      </c>
      <c r="E192" s="133">
        <f t="shared" si="172"/>
        <v>1174.5999999999999</v>
      </c>
      <c r="F192" s="133">
        <f t="shared" si="172"/>
        <v>1225.2</v>
      </c>
      <c r="G192" s="133">
        <f t="shared" si="172"/>
        <v>1245</v>
      </c>
      <c r="H192" s="133">
        <f t="shared" si="172"/>
        <v>1492.8</v>
      </c>
      <c r="I192" s="133">
        <f t="shared" si="172"/>
        <v>1757.2</v>
      </c>
      <c r="J192" s="133">
        <f t="shared" si="172"/>
        <v>2120</v>
      </c>
      <c r="K192" s="133">
        <f t="shared" si="172"/>
        <v>2370</v>
      </c>
      <c r="L192" s="133">
        <f t="shared" si="172"/>
        <v>2434</v>
      </c>
      <c r="M192" s="133">
        <f t="shared" si="172"/>
        <v>2425.1999999999998</v>
      </c>
      <c r="N192" s="133">
        <f t="shared" si="172"/>
        <v>2537.3000000000002</v>
      </c>
      <c r="O192" s="133">
        <f t="shared" ref="O192:R192" si="173">AK192+$V$13*AK193+$V$6*(BF191+$V$13*BF192)+$V$8*(BF198+$V$13*BF199)+$V$10*(BF205+$V$13*BF206)</f>
        <v>2543.8000000000002</v>
      </c>
      <c r="P192" s="133">
        <f t="shared" si="173"/>
        <v>2524.9</v>
      </c>
      <c r="Q192" s="133">
        <f t="shared" si="173"/>
        <v>2528.5</v>
      </c>
      <c r="R192" s="133">
        <f t="shared" si="173"/>
        <v>2818.4</v>
      </c>
      <c r="S192" s="133"/>
      <c r="T192" s="344">
        <v>501.77446062283104</v>
      </c>
      <c r="U192" s="133"/>
      <c r="X192" s="131" t="s">
        <v>36</v>
      </c>
      <c r="Y192" s="135">
        <v>672</v>
      </c>
      <c r="Z192" s="135">
        <v>645</v>
      </c>
      <c r="AA192" s="135">
        <v>635</v>
      </c>
      <c r="AB192" s="135">
        <v>652</v>
      </c>
      <c r="AC192" s="135">
        <v>670</v>
      </c>
      <c r="AD192" s="135">
        <v>794</v>
      </c>
      <c r="AE192" s="135">
        <v>932</v>
      </c>
      <c r="AF192" s="135">
        <v>1101</v>
      </c>
      <c r="AG192" s="135">
        <v>1258</v>
      </c>
      <c r="AH192" s="411">
        <v>1286</v>
      </c>
      <c r="AI192" s="135">
        <v>1290</v>
      </c>
      <c r="AJ192" s="135">
        <v>1296</v>
      </c>
      <c r="AK192" s="135">
        <v>1322</v>
      </c>
      <c r="AL192" s="135">
        <v>1312</v>
      </c>
      <c r="AM192" s="135">
        <v>1336</v>
      </c>
      <c r="AN192" s="135">
        <v>1503</v>
      </c>
      <c r="AO192" s="136"/>
      <c r="AP192" s="326"/>
      <c r="AQ192" s="122"/>
      <c r="AR192" s="600"/>
      <c r="AS192" s="131" t="s">
        <v>144</v>
      </c>
      <c r="AT192" s="135">
        <v>0</v>
      </c>
      <c r="AU192" s="135">
        <v>0</v>
      </c>
      <c r="AV192" s="135">
        <v>0</v>
      </c>
      <c r="AW192" s="135">
        <v>0</v>
      </c>
      <c r="AX192" s="135">
        <v>0</v>
      </c>
      <c r="AY192" s="135">
        <v>0</v>
      </c>
      <c r="AZ192" s="135">
        <v>0</v>
      </c>
      <c r="BA192" s="135">
        <v>0</v>
      </c>
      <c r="BB192" s="135">
        <v>0</v>
      </c>
      <c r="BC192" s="139">
        <v>0</v>
      </c>
      <c r="BD192" s="139">
        <v>0</v>
      </c>
      <c r="BE192" s="139">
        <v>42</v>
      </c>
      <c r="BF192" s="139">
        <v>49</v>
      </c>
      <c r="BG192" s="139">
        <v>49</v>
      </c>
      <c r="BH192" s="139">
        <v>41</v>
      </c>
      <c r="BI192" s="139">
        <v>56</v>
      </c>
      <c r="BM192" s="604"/>
      <c r="BN192" s="131" t="s">
        <v>144</v>
      </c>
      <c r="BO192" s="135">
        <v>0</v>
      </c>
      <c r="BP192" s="135">
        <v>0</v>
      </c>
      <c r="BQ192" s="135">
        <v>0</v>
      </c>
      <c r="BR192" s="135">
        <v>0</v>
      </c>
      <c r="BS192" s="135">
        <v>0</v>
      </c>
      <c r="BT192" s="135">
        <v>0</v>
      </c>
      <c r="BU192" s="135">
        <v>0</v>
      </c>
      <c r="BV192" s="135">
        <v>0</v>
      </c>
      <c r="BW192" s="135">
        <v>0</v>
      </c>
      <c r="BX192" s="139">
        <v>0</v>
      </c>
      <c r="BY192" s="139">
        <v>0</v>
      </c>
      <c r="BZ192" s="139">
        <v>49</v>
      </c>
      <c r="CA192" s="139">
        <v>46</v>
      </c>
      <c r="CB192" s="139">
        <v>40</v>
      </c>
      <c r="CC192" s="139">
        <v>25</v>
      </c>
      <c r="CD192" s="139">
        <v>39</v>
      </c>
    </row>
    <row r="193" spans="2:82">
      <c r="B193" s="131" t="s">
        <v>37</v>
      </c>
      <c r="C193" s="133">
        <f t="shared" ref="C193:N194" si="174">Y194+AT193*$V$6+AT200*$V$8+AT207*$V$10</f>
        <v>0</v>
      </c>
      <c r="D193" s="133">
        <f t="shared" si="174"/>
        <v>0</v>
      </c>
      <c r="E193" s="133">
        <f t="shared" si="174"/>
        <v>0</v>
      </c>
      <c r="F193" s="133">
        <f t="shared" si="174"/>
        <v>0</v>
      </c>
      <c r="G193" s="133">
        <f t="shared" si="174"/>
        <v>0</v>
      </c>
      <c r="H193" s="133">
        <f t="shared" si="174"/>
        <v>0</v>
      </c>
      <c r="I193" s="133">
        <f t="shared" si="174"/>
        <v>0</v>
      </c>
      <c r="J193" s="133">
        <f t="shared" si="174"/>
        <v>0</v>
      </c>
      <c r="K193" s="133">
        <f t="shared" si="174"/>
        <v>0</v>
      </c>
      <c r="L193" s="133">
        <f t="shared" si="174"/>
        <v>0</v>
      </c>
      <c r="M193" s="133">
        <f t="shared" si="174"/>
        <v>6</v>
      </c>
      <c r="N193" s="133">
        <f t="shared" si="174"/>
        <v>40.799999999999997</v>
      </c>
      <c r="O193" s="133">
        <f t="shared" ref="O193:R193" si="175">AK194+BF193*$V$6+BF200*$V$8+BF207*$V$10</f>
        <v>35.6</v>
      </c>
      <c r="P193" s="133">
        <f t="shared" si="175"/>
        <v>46</v>
      </c>
      <c r="Q193" s="133">
        <f t="shared" si="175"/>
        <v>33.199999999999996</v>
      </c>
      <c r="R193" s="133">
        <f t="shared" si="175"/>
        <v>31.8</v>
      </c>
      <c r="S193" s="133"/>
      <c r="T193" s="344"/>
      <c r="U193" s="133"/>
      <c r="X193" s="131" t="s">
        <v>144</v>
      </c>
      <c r="Y193" s="135">
        <v>0</v>
      </c>
      <c r="Z193" s="135">
        <v>0</v>
      </c>
      <c r="AA193" s="135">
        <v>0</v>
      </c>
      <c r="AB193" s="135">
        <v>0</v>
      </c>
      <c r="AC193" s="135">
        <v>0</v>
      </c>
      <c r="AD193" s="135">
        <v>0</v>
      </c>
      <c r="AE193" s="135">
        <v>0</v>
      </c>
      <c r="AF193" s="135">
        <v>0</v>
      </c>
      <c r="AG193" s="135">
        <v>0</v>
      </c>
      <c r="AH193" s="411">
        <v>0</v>
      </c>
      <c r="AI193" s="135">
        <v>0</v>
      </c>
      <c r="AJ193" s="135">
        <v>135</v>
      </c>
      <c r="AK193" s="135">
        <v>131</v>
      </c>
      <c r="AL193" s="135">
        <v>146</v>
      </c>
      <c r="AM193" s="135">
        <v>125</v>
      </c>
      <c r="AN193" s="135">
        <v>141</v>
      </c>
      <c r="AO193" s="136"/>
      <c r="AP193" s="326"/>
      <c r="AQ193" s="122"/>
      <c r="AR193" s="600"/>
      <c r="AS193" s="131" t="s">
        <v>37</v>
      </c>
      <c r="AT193" s="139">
        <v>0</v>
      </c>
      <c r="AU193" s="139">
        <v>0</v>
      </c>
      <c r="AV193" s="139">
        <v>0</v>
      </c>
      <c r="AW193" s="139">
        <v>0</v>
      </c>
      <c r="AX193" s="139">
        <v>0</v>
      </c>
      <c r="AY193" s="139">
        <v>0</v>
      </c>
      <c r="AZ193" s="139">
        <v>0</v>
      </c>
      <c r="BA193" s="139">
        <v>0</v>
      </c>
      <c r="BB193" s="139">
        <v>0</v>
      </c>
      <c r="BC193" s="139">
        <v>0</v>
      </c>
      <c r="BD193" s="139">
        <v>1</v>
      </c>
      <c r="BE193" s="139">
        <v>5</v>
      </c>
      <c r="BF193" s="139">
        <v>7</v>
      </c>
      <c r="BG193" s="139">
        <v>9</v>
      </c>
      <c r="BH193" s="139">
        <v>8</v>
      </c>
      <c r="BI193" s="139">
        <v>5</v>
      </c>
      <c r="BM193" s="604"/>
      <c r="BN193" s="142" t="s">
        <v>37</v>
      </c>
      <c r="BO193" s="139">
        <v>0</v>
      </c>
      <c r="BP193" s="139">
        <v>0</v>
      </c>
      <c r="BQ193" s="139">
        <v>0</v>
      </c>
      <c r="BR193" s="139">
        <v>0</v>
      </c>
      <c r="BS193" s="139">
        <v>0</v>
      </c>
      <c r="BT193" s="139">
        <v>0</v>
      </c>
      <c r="BU193" s="139">
        <v>0</v>
      </c>
      <c r="BV193" s="139">
        <v>0</v>
      </c>
      <c r="BW193" s="139">
        <v>0</v>
      </c>
      <c r="BX193" s="139">
        <v>0</v>
      </c>
      <c r="BY193" s="139">
        <v>2</v>
      </c>
      <c r="BZ193" s="139">
        <v>18</v>
      </c>
      <c r="CA193" s="139">
        <v>14</v>
      </c>
      <c r="CB193" s="139">
        <v>8</v>
      </c>
      <c r="CC193" s="139">
        <v>7</v>
      </c>
      <c r="CD193" s="139">
        <v>5</v>
      </c>
    </row>
    <row r="194" spans="2:82">
      <c r="B194" s="131" t="s">
        <v>38</v>
      </c>
      <c r="C194" s="133">
        <f t="shared" si="174"/>
        <v>34.4</v>
      </c>
      <c r="D194" s="133">
        <f t="shared" si="174"/>
        <v>39.199999999999996</v>
      </c>
      <c r="E194" s="133">
        <f t="shared" si="174"/>
        <v>57</v>
      </c>
      <c r="F194" s="133">
        <f t="shared" si="174"/>
        <v>60.2</v>
      </c>
      <c r="G194" s="133">
        <f t="shared" si="174"/>
        <v>5.8</v>
      </c>
      <c r="H194" s="133">
        <f t="shared" si="174"/>
        <v>0</v>
      </c>
      <c r="I194" s="133">
        <f t="shared" si="174"/>
        <v>830</v>
      </c>
      <c r="J194" s="133">
        <f t="shared" si="174"/>
        <v>923</v>
      </c>
      <c r="K194" s="133">
        <f t="shared" si="174"/>
        <v>1006.8000000000001</v>
      </c>
      <c r="L194" s="133">
        <f t="shared" si="174"/>
        <v>798.4</v>
      </c>
      <c r="M194" s="133">
        <f t="shared" si="174"/>
        <v>1120.8</v>
      </c>
      <c r="N194" s="133">
        <f t="shared" si="174"/>
        <v>944.4</v>
      </c>
      <c r="O194" s="133">
        <f t="shared" ref="O194:R194" si="176">AK195+BF194*$V$6+BF201*$V$8+BF208*$V$10</f>
        <v>797</v>
      </c>
      <c r="P194" s="133">
        <f t="shared" si="176"/>
        <v>1270.4000000000001</v>
      </c>
      <c r="Q194" s="133">
        <f t="shared" si="176"/>
        <v>1076.5999999999999</v>
      </c>
      <c r="R194" s="133">
        <f t="shared" si="176"/>
        <v>1007.1999999999999</v>
      </c>
      <c r="S194" s="133"/>
      <c r="T194" s="344">
        <v>445.63918090261717</v>
      </c>
      <c r="U194" s="133"/>
      <c r="X194" s="131" t="s">
        <v>37</v>
      </c>
      <c r="Y194" s="135">
        <v>0</v>
      </c>
      <c r="Z194" s="135">
        <v>0</v>
      </c>
      <c r="AA194" s="135">
        <v>0</v>
      </c>
      <c r="AB194" s="135">
        <v>0</v>
      </c>
      <c r="AC194" s="135">
        <v>0</v>
      </c>
      <c r="AD194" s="135">
        <v>0</v>
      </c>
      <c r="AE194" s="135">
        <v>0</v>
      </c>
      <c r="AF194" s="135">
        <v>0</v>
      </c>
      <c r="AG194" s="135">
        <v>0</v>
      </c>
      <c r="AH194" s="411">
        <v>0</v>
      </c>
      <c r="AI194" s="135">
        <v>4</v>
      </c>
      <c r="AJ194" s="135">
        <v>21</v>
      </c>
      <c r="AK194" s="135">
        <v>18</v>
      </c>
      <c r="AL194" s="135">
        <v>26</v>
      </c>
      <c r="AM194" s="135">
        <v>17</v>
      </c>
      <c r="AN194" s="135">
        <v>16</v>
      </c>
      <c r="AO194" s="136"/>
      <c r="AP194" s="326"/>
      <c r="AQ194" s="122"/>
      <c r="AR194" s="601"/>
      <c r="AS194" s="147" t="s">
        <v>38</v>
      </c>
      <c r="AT194" s="145">
        <v>7</v>
      </c>
      <c r="AU194" s="145">
        <v>11</v>
      </c>
      <c r="AV194" s="146">
        <v>12</v>
      </c>
      <c r="AW194" s="145">
        <v>7</v>
      </c>
      <c r="AX194" s="145">
        <v>1</v>
      </c>
      <c r="AY194" s="146">
        <v>0</v>
      </c>
      <c r="AZ194" s="146">
        <v>162</v>
      </c>
      <c r="BA194" s="146">
        <v>153</v>
      </c>
      <c r="BB194" s="146">
        <v>159</v>
      </c>
      <c r="BC194" s="146">
        <v>138</v>
      </c>
      <c r="BD194" s="146">
        <v>193</v>
      </c>
      <c r="BE194" s="146">
        <v>163</v>
      </c>
      <c r="BF194" s="146">
        <v>145</v>
      </c>
      <c r="BG194" s="146">
        <v>220</v>
      </c>
      <c r="BH194" s="146">
        <v>180</v>
      </c>
      <c r="BI194" s="146">
        <v>168</v>
      </c>
      <c r="BM194" s="604"/>
      <c r="BN194" s="144" t="s">
        <v>38</v>
      </c>
      <c r="BO194" s="145">
        <v>10</v>
      </c>
      <c r="BP194" s="145">
        <v>12</v>
      </c>
      <c r="BQ194" s="146">
        <v>18</v>
      </c>
      <c r="BR194" s="145">
        <v>23</v>
      </c>
      <c r="BS194" s="145">
        <v>3</v>
      </c>
      <c r="BT194" s="146">
        <v>0</v>
      </c>
      <c r="BU194" s="146">
        <v>290</v>
      </c>
      <c r="BV194" s="146">
        <v>313</v>
      </c>
      <c r="BW194" s="146">
        <v>304</v>
      </c>
      <c r="BX194" s="146">
        <v>233</v>
      </c>
      <c r="BY194" s="146">
        <v>351</v>
      </c>
      <c r="BZ194" s="146">
        <v>254</v>
      </c>
      <c r="CA194" s="146">
        <v>206</v>
      </c>
      <c r="CB194" s="146">
        <v>368</v>
      </c>
      <c r="CC194" s="146">
        <v>337</v>
      </c>
      <c r="CD194" s="146">
        <v>300</v>
      </c>
    </row>
    <row r="195" spans="2:82">
      <c r="B195" s="131" t="s">
        <v>39</v>
      </c>
      <c r="C195" s="133">
        <f t="shared" ref="C195:L198" si="177">Y196</f>
        <v>0</v>
      </c>
      <c r="D195" s="133">
        <f t="shared" si="177"/>
        <v>0</v>
      </c>
      <c r="E195" s="133">
        <f t="shared" si="177"/>
        <v>0</v>
      </c>
      <c r="F195" s="133">
        <f t="shared" si="177"/>
        <v>168</v>
      </c>
      <c r="G195" s="133">
        <f t="shared" si="177"/>
        <v>190</v>
      </c>
      <c r="H195" s="133">
        <f t="shared" si="177"/>
        <v>156</v>
      </c>
      <c r="I195" s="133">
        <f t="shared" si="177"/>
        <v>189</v>
      </c>
      <c r="J195" s="133">
        <f t="shared" si="177"/>
        <v>395</v>
      </c>
      <c r="K195" s="133">
        <f t="shared" si="177"/>
        <v>219</v>
      </c>
      <c r="L195" s="133">
        <f t="shared" ref="L195" si="178">AH196</f>
        <v>230</v>
      </c>
      <c r="M195" s="133">
        <f t="shared" ref="M195" si="179">AI196</f>
        <v>284</v>
      </c>
      <c r="N195" s="133">
        <f t="shared" ref="N195" si="180">AJ196</f>
        <v>309</v>
      </c>
      <c r="O195" s="133">
        <f t="shared" ref="O195:O198" si="181">AK196</f>
        <v>338</v>
      </c>
      <c r="P195" s="133">
        <f t="shared" ref="P195:P198" si="182">AL196</f>
        <v>372</v>
      </c>
      <c r="Q195" s="133">
        <f t="shared" ref="Q195:Q198" si="183">AM196</f>
        <v>369</v>
      </c>
      <c r="R195" s="133">
        <f t="shared" ref="R195:R198" si="184">AN196</f>
        <v>356</v>
      </c>
      <c r="S195" s="133"/>
      <c r="T195" s="346">
        <v>100.73042761558716</v>
      </c>
      <c r="U195" s="133"/>
      <c r="X195" s="131" t="s">
        <v>38</v>
      </c>
      <c r="Y195" s="135">
        <v>18</v>
      </c>
      <c r="Z195" s="135">
        <v>21</v>
      </c>
      <c r="AA195" s="135">
        <v>30</v>
      </c>
      <c r="AB195" s="135">
        <v>30</v>
      </c>
      <c r="AC195" s="135">
        <v>3</v>
      </c>
      <c r="AD195" s="135">
        <v>0</v>
      </c>
      <c r="AE195" s="135">
        <v>435</v>
      </c>
      <c r="AF195" s="135">
        <v>493</v>
      </c>
      <c r="AG195" s="135">
        <v>524</v>
      </c>
      <c r="AH195" s="411">
        <v>421</v>
      </c>
      <c r="AI195" s="135">
        <v>583</v>
      </c>
      <c r="AJ195" s="135">
        <v>501</v>
      </c>
      <c r="AK195" s="135">
        <v>424</v>
      </c>
      <c r="AL195" s="135">
        <v>676</v>
      </c>
      <c r="AM195" s="135">
        <v>569</v>
      </c>
      <c r="AN195" s="135">
        <v>529</v>
      </c>
      <c r="AO195" s="136"/>
      <c r="AP195" s="326"/>
      <c r="AQ195" s="122"/>
      <c r="AR195" s="600" t="s">
        <v>99</v>
      </c>
      <c r="AS195" s="376" t="s">
        <v>33</v>
      </c>
      <c r="AT195" s="138">
        <v>1046</v>
      </c>
      <c r="AU195" s="138">
        <v>1122</v>
      </c>
      <c r="AV195" s="138">
        <v>1144</v>
      </c>
      <c r="AW195" s="138">
        <v>1221</v>
      </c>
      <c r="AX195" s="138">
        <v>1364</v>
      </c>
      <c r="AY195" s="138">
        <v>1686</v>
      </c>
      <c r="AZ195" s="138">
        <v>1002</v>
      </c>
      <c r="BA195" s="138">
        <v>978</v>
      </c>
      <c r="BB195" s="138">
        <v>832</v>
      </c>
      <c r="BC195" s="138">
        <v>885</v>
      </c>
      <c r="BD195" s="138">
        <v>831</v>
      </c>
      <c r="BE195" s="139">
        <v>898</v>
      </c>
      <c r="BF195" s="139">
        <v>874</v>
      </c>
      <c r="BG195" s="139">
        <v>921</v>
      </c>
      <c r="BH195" s="139">
        <v>826</v>
      </c>
      <c r="BI195" s="139">
        <v>756</v>
      </c>
      <c r="BM195" s="602" t="s">
        <v>52</v>
      </c>
      <c r="BN195" s="137" t="s">
        <v>33</v>
      </c>
      <c r="BO195" s="138">
        <v>1604</v>
      </c>
      <c r="BP195" s="138">
        <v>1772</v>
      </c>
      <c r="BQ195" s="138">
        <v>1823</v>
      </c>
      <c r="BR195" s="138">
        <v>1921</v>
      </c>
      <c r="BS195" s="138">
        <v>2218</v>
      </c>
      <c r="BT195" s="138">
        <v>2747</v>
      </c>
      <c r="BU195" s="138">
        <v>1786</v>
      </c>
      <c r="BV195" s="138">
        <v>1765</v>
      </c>
      <c r="BW195" s="138">
        <v>1567</v>
      </c>
      <c r="BX195" s="138">
        <v>1566</v>
      </c>
      <c r="BY195" s="138">
        <v>1383</v>
      </c>
      <c r="BZ195" s="138">
        <v>1492</v>
      </c>
      <c r="CA195" s="138">
        <v>1397</v>
      </c>
      <c r="CB195" s="138">
        <v>1619</v>
      </c>
      <c r="CC195" s="138">
        <v>1502</v>
      </c>
      <c r="CD195" s="138">
        <v>1254</v>
      </c>
    </row>
    <row r="196" spans="2:82" ht="18" customHeight="1">
      <c r="B196" s="131" t="s">
        <v>15</v>
      </c>
      <c r="C196" s="133">
        <f t="shared" si="177"/>
        <v>490</v>
      </c>
      <c r="D196" s="133">
        <f t="shared" si="177"/>
        <v>760</v>
      </c>
      <c r="E196" s="133">
        <f t="shared" si="177"/>
        <v>608</v>
      </c>
      <c r="F196" s="133">
        <f t="shared" si="177"/>
        <v>665</v>
      </c>
      <c r="G196" s="133">
        <f t="shared" si="177"/>
        <v>704</v>
      </c>
      <c r="H196" s="133">
        <f t="shared" si="177"/>
        <v>720</v>
      </c>
      <c r="I196" s="133">
        <f t="shared" si="177"/>
        <v>614</v>
      </c>
      <c r="J196" s="133">
        <f t="shared" si="177"/>
        <v>736</v>
      </c>
      <c r="K196" s="133">
        <f t="shared" si="177"/>
        <v>850</v>
      </c>
      <c r="L196" s="133">
        <f t="shared" si="177"/>
        <v>861</v>
      </c>
      <c r="M196" s="133">
        <f t="shared" ref="M196:N198" si="185">AI197</f>
        <v>835</v>
      </c>
      <c r="N196" s="133">
        <f t="shared" si="185"/>
        <v>863</v>
      </c>
      <c r="O196" s="133">
        <f t="shared" si="181"/>
        <v>885</v>
      </c>
      <c r="P196" s="133">
        <f t="shared" si="182"/>
        <v>910</v>
      </c>
      <c r="Q196" s="133">
        <f t="shared" si="183"/>
        <v>951</v>
      </c>
      <c r="R196" s="133">
        <f t="shared" si="184"/>
        <v>867</v>
      </c>
      <c r="S196" s="133"/>
      <c r="T196" s="344">
        <v>112.99537846989811</v>
      </c>
      <c r="X196" s="131" t="s">
        <v>39</v>
      </c>
      <c r="Y196" s="135"/>
      <c r="Z196" s="135"/>
      <c r="AA196" s="135"/>
      <c r="AB196" s="135">
        <v>168</v>
      </c>
      <c r="AC196" s="135">
        <v>190</v>
      </c>
      <c r="AD196" s="135">
        <v>156</v>
      </c>
      <c r="AE196" s="135">
        <v>189</v>
      </c>
      <c r="AF196" s="135">
        <v>395</v>
      </c>
      <c r="AG196" s="135">
        <v>219</v>
      </c>
      <c r="AH196" s="411">
        <v>230</v>
      </c>
      <c r="AI196" s="135">
        <v>284</v>
      </c>
      <c r="AJ196" s="135">
        <v>309</v>
      </c>
      <c r="AK196" s="135">
        <v>338</v>
      </c>
      <c r="AL196" s="135">
        <v>372</v>
      </c>
      <c r="AM196" s="135">
        <v>369</v>
      </c>
      <c r="AN196" s="135">
        <v>356</v>
      </c>
      <c r="AO196" s="136"/>
      <c r="AP196" s="326"/>
      <c r="AQ196" s="122"/>
      <c r="AR196" s="600"/>
      <c r="AS196" s="131" t="s">
        <v>9</v>
      </c>
      <c r="AT196" s="139">
        <v>739</v>
      </c>
      <c r="AU196" s="139">
        <v>709</v>
      </c>
      <c r="AV196" s="139">
        <v>790</v>
      </c>
      <c r="AW196" s="139">
        <v>736</v>
      </c>
      <c r="AX196" s="139">
        <v>897</v>
      </c>
      <c r="AY196" s="139">
        <v>1031</v>
      </c>
      <c r="AZ196" s="139">
        <v>841</v>
      </c>
      <c r="BA196" s="139">
        <v>795</v>
      </c>
      <c r="BB196" s="139">
        <v>719</v>
      </c>
      <c r="BC196" s="139">
        <v>705</v>
      </c>
      <c r="BD196" s="139">
        <v>684</v>
      </c>
      <c r="BE196" s="139">
        <v>762</v>
      </c>
      <c r="BF196" s="139">
        <v>713</v>
      </c>
      <c r="BG196" s="139">
        <v>790</v>
      </c>
      <c r="BH196" s="139">
        <v>763</v>
      </c>
      <c r="BI196" s="139">
        <v>692</v>
      </c>
      <c r="BM196" s="600"/>
      <c r="BN196" s="142" t="s">
        <v>9</v>
      </c>
      <c r="BO196" s="139">
        <v>1139</v>
      </c>
      <c r="BP196" s="139">
        <v>1208</v>
      </c>
      <c r="BQ196" s="139">
        <v>1293</v>
      </c>
      <c r="BR196" s="139">
        <v>1301</v>
      </c>
      <c r="BS196" s="139">
        <v>1557</v>
      </c>
      <c r="BT196" s="139">
        <v>1806</v>
      </c>
      <c r="BU196" s="139">
        <v>1561</v>
      </c>
      <c r="BV196" s="139">
        <v>1524</v>
      </c>
      <c r="BW196" s="139">
        <v>1413</v>
      </c>
      <c r="BX196" s="139">
        <v>1382</v>
      </c>
      <c r="BY196" s="139">
        <v>1235</v>
      </c>
      <c r="BZ196" s="139">
        <v>1313</v>
      </c>
      <c r="CA196" s="139">
        <v>1248</v>
      </c>
      <c r="CB196" s="139">
        <v>1463</v>
      </c>
      <c r="CC196" s="139">
        <v>1468</v>
      </c>
      <c r="CD196" s="139">
        <v>1230</v>
      </c>
    </row>
    <row r="197" spans="2:82">
      <c r="B197" s="131" t="s">
        <v>40</v>
      </c>
      <c r="C197" s="133">
        <f t="shared" si="177"/>
        <v>0</v>
      </c>
      <c r="D197" s="133">
        <f t="shared" si="177"/>
        <v>0</v>
      </c>
      <c r="E197" s="133">
        <f t="shared" si="177"/>
        <v>0</v>
      </c>
      <c r="F197" s="133">
        <f t="shared" si="177"/>
        <v>22230</v>
      </c>
      <c r="G197" s="133">
        <f t="shared" si="177"/>
        <v>19668</v>
      </c>
      <c r="H197" s="133">
        <f t="shared" si="177"/>
        <v>34325</v>
      </c>
      <c r="I197" s="133">
        <f t="shared" si="177"/>
        <v>62867</v>
      </c>
      <c r="J197" s="133">
        <f t="shared" si="177"/>
        <v>46118</v>
      </c>
      <c r="K197" s="133">
        <f t="shared" si="177"/>
        <v>45598</v>
      </c>
      <c r="L197" s="133">
        <f t="shared" si="177"/>
        <v>48273</v>
      </c>
      <c r="M197" s="133">
        <f t="shared" si="185"/>
        <v>49799</v>
      </c>
      <c r="N197" s="133">
        <f t="shared" si="185"/>
        <v>50016.149999999994</v>
      </c>
      <c r="O197" s="133">
        <f t="shared" si="181"/>
        <v>53090.499999999993</v>
      </c>
      <c r="P197" s="133">
        <f t="shared" si="182"/>
        <v>49117.8</v>
      </c>
      <c r="Q197" s="133">
        <f t="shared" si="183"/>
        <v>49851.98</v>
      </c>
      <c r="R197" s="133">
        <f t="shared" si="184"/>
        <v>45990.52</v>
      </c>
      <c r="S197" s="133"/>
      <c r="T197" s="346">
        <v>15391.288630230014</v>
      </c>
      <c r="X197" s="131" t="s">
        <v>15</v>
      </c>
      <c r="Y197" s="135">
        <v>490</v>
      </c>
      <c r="Z197" s="135">
        <v>760</v>
      </c>
      <c r="AA197" s="135">
        <v>608</v>
      </c>
      <c r="AB197" s="135">
        <v>665</v>
      </c>
      <c r="AC197" s="135">
        <v>704</v>
      </c>
      <c r="AD197" s="135">
        <v>720</v>
      </c>
      <c r="AE197" s="135">
        <v>614</v>
      </c>
      <c r="AF197" s="135">
        <v>736</v>
      </c>
      <c r="AG197" s="135">
        <v>850</v>
      </c>
      <c r="AH197" s="411">
        <v>861</v>
      </c>
      <c r="AI197" s="135">
        <v>835</v>
      </c>
      <c r="AJ197" s="135">
        <v>863</v>
      </c>
      <c r="AK197" s="135">
        <v>885</v>
      </c>
      <c r="AL197" s="135">
        <v>910</v>
      </c>
      <c r="AM197" s="135">
        <v>951</v>
      </c>
      <c r="AN197" s="135">
        <v>867</v>
      </c>
      <c r="AO197" s="136"/>
      <c r="AP197" s="326"/>
      <c r="AQ197" s="122"/>
      <c r="AR197" s="600"/>
      <c r="AS197" s="131" t="s">
        <v>34</v>
      </c>
      <c r="AT197" s="139">
        <v>709</v>
      </c>
      <c r="AU197" s="139">
        <v>555</v>
      </c>
      <c r="AV197" s="139">
        <v>631</v>
      </c>
      <c r="AW197" s="139">
        <v>642</v>
      </c>
      <c r="AX197" s="139">
        <v>637</v>
      </c>
      <c r="AY197" s="139">
        <v>747</v>
      </c>
      <c r="AZ197" s="139">
        <v>699</v>
      </c>
      <c r="BA197" s="139">
        <v>671</v>
      </c>
      <c r="BB197" s="139">
        <v>672</v>
      </c>
      <c r="BC197" s="139">
        <v>581</v>
      </c>
      <c r="BD197" s="139">
        <v>595</v>
      </c>
      <c r="BE197" s="139">
        <v>615</v>
      </c>
      <c r="BF197" s="139">
        <v>604</v>
      </c>
      <c r="BG197" s="139">
        <v>651</v>
      </c>
      <c r="BH197" s="139">
        <v>677</v>
      </c>
      <c r="BI197" s="139">
        <v>618</v>
      </c>
      <c r="BM197" s="600"/>
      <c r="BN197" s="142" t="s">
        <v>34</v>
      </c>
      <c r="BO197" s="139">
        <v>1152</v>
      </c>
      <c r="BP197" s="139">
        <v>968</v>
      </c>
      <c r="BQ197" s="139">
        <v>1036</v>
      </c>
      <c r="BR197" s="139">
        <v>1103</v>
      </c>
      <c r="BS197" s="139">
        <v>1162</v>
      </c>
      <c r="BT197" s="139">
        <v>1383</v>
      </c>
      <c r="BU197" s="139">
        <v>1387</v>
      </c>
      <c r="BV197" s="139">
        <v>1326</v>
      </c>
      <c r="BW197" s="139">
        <v>1254</v>
      </c>
      <c r="BX197" s="139">
        <v>1221</v>
      </c>
      <c r="BY197" s="139">
        <v>1095</v>
      </c>
      <c r="BZ197" s="139">
        <v>1133</v>
      </c>
      <c r="CA197" s="139">
        <v>1064</v>
      </c>
      <c r="CB197" s="139">
        <v>1200</v>
      </c>
      <c r="CC197" s="139">
        <v>1245</v>
      </c>
      <c r="CD197" s="139">
        <v>1180</v>
      </c>
    </row>
    <row r="198" spans="2:82">
      <c r="B198" s="147" t="s">
        <v>41</v>
      </c>
      <c r="C198" s="148">
        <f t="shared" si="177"/>
        <v>13.839785263649281</v>
      </c>
      <c r="D198" s="148">
        <f t="shared" si="177"/>
        <v>13.696400005662596</v>
      </c>
      <c r="E198" s="148">
        <f t="shared" si="177"/>
        <v>12.966416640575016</v>
      </c>
      <c r="F198" s="148">
        <f t="shared" si="177"/>
        <v>12.532998436578927</v>
      </c>
      <c r="G198" s="148">
        <f t="shared" si="177"/>
        <v>12.278333323152294</v>
      </c>
      <c r="H198" s="148">
        <f t="shared" si="177"/>
        <v>12.450214821086963</v>
      </c>
      <c r="I198" s="148">
        <f t="shared" si="177"/>
        <v>13.194467384277065</v>
      </c>
      <c r="J198" s="148">
        <f t="shared" si="177"/>
        <v>15.407723920456402</v>
      </c>
      <c r="K198" s="148">
        <f t="shared" si="177"/>
        <v>18.680024154350257</v>
      </c>
      <c r="L198" s="148">
        <f t="shared" si="177"/>
        <v>19.850784666838177</v>
      </c>
      <c r="M198" s="148">
        <f t="shared" si="185"/>
        <v>21.063940617267875</v>
      </c>
      <c r="N198" s="148">
        <f t="shared" si="185"/>
        <v>22.630807538698765</v>
      </c>
      <c r="O198" s="148">
        <f t="shared" si="181"/>
        <v>24.058678869558769</v>
      </c>
      <c r="P198" s="148">
        <f t="shared" si="182"/>
        <v>22.275781862577425</v>
      </c>
      <c r="Q198" s="148">
        <f t="shared" si="183"/>
        <v>22.216351108855672</v>
      </c>
      <c r="R198" s="148">
        <f t="shared" si="184"/>
        <v>26.1144578313253</v>
      </c>
      <c r="S198" s="149"/>
      <c r="T198" s="345">
        <v>2.6888839153098583</v>
      </c>
      <c r="X198" s="131" t="s">
        <v>40</v>
      </c>
      <c r="Y198" s="135"/>
      <c r="Z198" s="135"/>
      <c r="AA198" s="135"/>
      <c r="AB198" s="135">
        <v>22230</v>
      </c>
      <c r="AC198" s="135">
        <v>19668</v>
      </c>
      <c r="AD198" s="135">
        <v>34325</v>
      </c>
      <c r="AE198" s="135">
        <v>62867</v>
      </c>
      <c r="AF198" s="135">
        <v>46118</v>
      </c>
      <c r="AG198" s="135">
        <v>45598</v>
      </c>
      <c r="AH198" s="411">
        <v>48273</v>
      </c>
      <c r="AI198" s="135">
        <v>49799</v>
      </c>
      <c r="AJ198" s="135">
        <v>50016.149999999994</v>
      </c>
      <c r="AK198" s="135">
        <v>53090.499999999993</v>
      </c>
      <c r="AL198" s="135">
        <v>49117.8</v>
      </c>
      <c r="AM198" s="135">
        <v>49851.98</v>
      </c>
      <c r="AN198" s="135">
        <v>45990.52</v>
      </c>
      <c r="AO198" s="136"/>
      <c r="AP198" s="326"/>
      <c r="AQ198" s="122"/>
      <c r="AR198" s="600"/>
      <c r="AS198" s="131" t="s">
        <v>36</v>
      </c>
      <c r="AT198" s="139">
        <v>210</v>
      </c>
      <c r="AU198" s="139">
        <v>236</v>
      </c>
      <c r="AV198" s="139">
        <v>208</v>
      </c>
      <c r="AW198" s="139">
        <v>232</v>
      </c>
      <c r="AX198" s="139">
        <v>255</v>
      </c>
      <c r="AY198" s="139">
        <v>282</v>
      </c>
      <c r="AZ198" s="139">
        <v>298</v>
      </c>
      <c r="BA198" s="139">
        <v>393</v>
      </c>
      <c r="BB198" s="139">
        <v>432</v>
      </c>
      <c r="BC198" s="139">
        <v>430</v>
      </c>
      <c r="BD198" s="139">
        <v>456</v>
      </c>
      <c r="BE198" s="139">
        <v>422</v>
      </c>
      <c r="BF198" s="139">
        <v>456</v>
      </c>
      <c r="BG198" s="139">
        <v>452</v>
      </c>
      <c r="BH198" s="139">
        <v>465</v>
      </c>
      <c r="BI198" s="139">
        <v>490</v>
      </c>
      <c r="BM198" s="600"/>
      <c r="BN198" s="142" t="s">
        <v>36</v>
      </c>
      <c r="BO198" s="139">
        <v>320</v>
      </c>
      <c r="BP198" s="139">
        <v>347</v>
      </c>
      <c r="BQ198" s="139">
        <v>347</v>
      </c>
      <c r="BR198" s="139">
        <v>379</v>
      </c>
      <c r="BS198" s="139">
        <v>387</v>
      </c>
      <c r="BT198" s="139">
        <v>495</v>
      </c>
      <c r="BU198" s="139">
        <v>602</v>
      </c>
      <c r="BV198" s="139">
        <v>778</v>
      </c>
      <c r="BW198" s="139">
        <v>852</v>
      </c>
      <c r="BX198" s="139">
        <v>909</v>
      </c>
      <c r="BY198" s="139">
        <v>876</v>
      </c>
      <c r="BZ198" s="139">
        <v>865</v>
      </c>
      <c r="CA198" s="139">
        <v>863</v>
      </c>
      <c r="CB198" s="139">
        <v>859</v>
      </c>
      <c r="CC198" s="139">
        <v>788</v>
      </c>
      <c r="CD198" s="139">
        <v>889</v>
      </c>
    </row>
    <row r="199" spans="2:82">
      <c r="C199" s="131"/>
      <c r="D199" s="131"/>
      <c r="E199" s="131"/>
      <c r="T199" s="91"/>
      <c r="X199" s="147" t="s">
        <v>41</v>
      </c>
      <c r="Y199" s="150">
        <v>13.839785263649281</v>
      </c>
      <c r="Z199" s="150">
        <v>13.696400005662596</v>
      </c>
      <c r="AA199" s="150">
        <v>12.966416640575016</v>
      </c>
      <c r="AB199" s="150">
        <v>12.532998436578927</v>
      </c>
      <c r="AC199" s="150">
        <v>12.278333323152294</v>
      </c>
      <c r="AD199" s="150">
        <v>12.450214821086963</v>
      </c>
      <c r="AE199" s="150">
        <v>13.194467384277065</v>
      </c>
      <c r="AF199" s="150">
        <v>15.407723920456402</v>
      </c>
      <c r="AG199" s="150">
        <v>18.680024154350257</v>
      </c>
      <c r="AH199" s="412">
        <v>19.850784666838177</v>
      </c>
      <c r="AI199" s="150">
        <v>21.063940617267875</v>
      </c>
      <c r="AJ199" s="150">
        <v>22.630807538698765</v>
      </c>
      <c r="AK199" s="150">
        <v>24.058678869558769</v>
      </c>
      <c r="AL199" s="150">
        <f>(AL192+AL194+$V$13*AL193)/CU12*100</f>
        <v>22.275781862577425</v>
      </c>
      <c r="AM199" s="150">
        <f>(AM192+AM194+$V$13*AM193)/CV12*100</f>
        <v>22.216351108855672</v>
      </c>
      <c r="AN199" s="150">
        <f>(AN192+AN194+$V$13*AN193)/CW12*100</f>
        <v>26.1144578313253</v>
      </c>
      <c r="AO199" s="164"/>
      <c r="AP199" s="326"/>
      <c r="AQ199" s="122"/>
      <c r="AR199" s="600"/>
      <c r="AS199" s="131" t="s">
        <v>144</v>
      </c>
      <c r="AT199" s="135">
        <v>0</v>
      </c>
      <c r="AU199" s="135">
        <v>0</v>
      </c>
      <c r="AV199" s="135">
        <v>0</v>
      </c>
      <c r="AW199" s="135">
        <v>0</v>
      </c>
      <c r="AX199" s="135">
        <v>0</v>
      </c>
      <c r="AY199" s="135">
        <v>0</v>
      </c>
      <c r="AZ199" s="135">
        <v>0</v>
      </c>
      <c r="BA199" s="135">
        <v>0</v>
      </c>
      <c r="BB199" s="135">
        <v>0</v>
      </c>
      <c r="BC199" s="139">
        <v>0</v>
      </c>
      <c r="BD199" s="139">
        <v>0</v>
      </c>
      <c r="BE199" s="139">
        <v>44</v>
      </c>
      <c r="BF199" s="139">
        <v>47</v>
      </c>
      <c r="BG199" s="139">
        <v>57</v>
      </c>
      <c r="BH199" s="139">
        <v>40</v>
      </c>
      <c r="BI199" s="139">
        <v>43</v>
      </c>
      <c r="BM199" s="600"/>
      <c r="BN199" s="131" t="s">
        <v>144</v>
      </c>
      <c r="BO199" s="135">
        <v>0</v>
      </c>
      <c r="BP199" s="135">
        <v>0</v>
      </c>
      <c r="BQ199" s="135">
        <v>0</v>
      </c>
      <c r="BR199" s="135">
        <v>0</v>
      </c>
      <c r="BS199" s="135">
        <v>0</v>
      </c>
      <c r="BT199" s="135">
        <v>0</v>
      </c>
      <c r="BU199" s="135">
        <v>0</v>
      </c>
      <c r="BV199" s="135">
        <v>0</v>
      </c>
      <c r="BW199" s="135">
        <v>0</v>
      </c>
      <c r="BX199" s="139">
        <v>0</v>
      </c>
      <c r="BY199" s="139">
        <v>0</v>
      </c>
      <c r="BZ199" s="139">
        <v>89</v>
      </c>
      <c r="CA199" s="139">
        <v>86</v>
      </c>
      <c r="CB199" s="139">
        <v>90</v>
      </c>
      <c r="CC199" s="139">
        <v>75</v>
      </c>
      <c r="CD199" s="139">
        <v>70</v>
      </c>
    </row>
    <row r="200" spans="2:82">
      <c r="C200" s="131"/>
      <c r="D200" s="131"/>
      <c r="E200" s="131"/>
      <c r="T200" s="91"/>
      <c r="V200" s="125"/>
      <c r="X200" s="122"/>
      <c r="Y200" s="131"/>
      <c r="Z200" s="131"/>
      <c r="AA200" s="131"/>
      <c r="AB200" s="122"/>
      <c r="AC200" s="122"/>
      <c r="AD200" s="122"/>
      <c r="AE200" s="122"/>
      <c r="AF200" s="326"/>
      <c r="AG200" s="326"/>
      <c r="AH200" s="122"/>
      <c r="AI200" s="122"/>
      <c r="AJ200" s="122"/>
      <c r="AK200" s="122"/>
      <c r="AL200" s="122"/>
      <c r="AM200" s="156"/>
      <c r="AN200" s="122"/>
      <c r="AO200" s="122"/>
      <c r="AP200" s="326"/>
      <c r="AQ200" s="122"/>
      <c r="AR200" s="600"/>
      <c r="AS200" s="131" t="s">
        <v>37</v>
      </c>
      <c r="AT200" s="139">
        <v>0</v>
      </c>
      <c r="AU200" s="139">
        <v>0</v>
      </c>
      <c r="AV200" s="139">
        <v>0</v>
      </c>
      <c r="AW200" s="139">
        <v>0</v>
      </c>
      <c r="AX200" s="139">
        <v>0</v>
      </c>
      <c r="AY200" s="139">
        <v>0</v>
      </c>
      <c r="AZ200" s="139">
        <v>0</v>
      </c>
      <c r="BA200" s="139">
        <v>0</v>
      </c>
      <c r="BB200" s="139">
        <v>0</v>
      </c>
      <c r="BC200" s="139">
        <v>0</v>
      </c>
      <c r="BD200" s="139">
        <v>0</v>
      </c>
      <c r="BE200" s="139">
        <v>11</v>
      </c>
      <c r="BF200" s="139">
        <v>6</v>
      </c>
      <c r="BG200" s="139">
        <v>8</v>
      </c>
      <c r="BH200" s="139">
        <v>5</v>
      </c>
      <c r="BI200" s="139">
        <v>7</v>
      </c>
      <c r="BM200" s="600"/>
      <c r="BN200" s="142" t="s">
        <v>37</v>
      </c>
      <c r="BO200" s="139">
        <v>0</v>
      </c>
      <c r="BP200" s="139">
        <v>0</v>
      </c>
      <c r="BQ200" s="139">
        <v>0</v>
      </c>
      <c r="BR200" s="139">
        <v>0</v>
      </c>
      <c r="BS200" s="139">
        <v>0</v>
      </c>
      <c r="BT200" s="139">
        <v>0</v>
      </c>
      <c r="BU200" s="139">
        <v>0</v>
      </c>
      <c r="BV200" s="139">
        <v>0</v>
      </c>
      <c r="BW200" s="139">
        <v>0</v>
      </c>
      <c r="BX200" s="139">
        <v>0</v>
      </c>
      <c r="BY200" s="139">
        <v>1</v>
      </c>
      <c r="BZ200" s="139">
        <v>10</v>
      </c>
      <c r="CA200" s="139">
        <v>9</v>
      </c>
      <c r="CB200" s="139">
        <v>17</v>
      </c>
      <c r="CC200" s="139">
        <v>13</v>
      </c>
      <c r="CD200" s="139">
        <v>12</v>
      </c>
    </row>
    <row r="201" spans="2:82">
      <c r="C201" s="131"/>
      <c r="D201" s="131"/>
      <c r="E201" s="131"/>
      <c r="T201" s="91"/>
      <c r="V201" s="133"/>
      <c r="X201" s="122"/>
      <c r="Y201" s="131"/>
      <c r="Z201" s="131"/>
      <c r="AA201" s="131"/>
      <c r="AB201" s="122"/>
      <c r="AC201" s="122"/>
      <c r="AD201" s="122"/>
      <c r="AE201" s="122"/>
      <c r="AF201" s="326"/>
      <c r="AG201" s="326"/>
      <c r="AH201" s="122"/>
      <c r="AI201" s="122"/>
      <c r="AJ201" s="122"/>
      <c r="AK201" s="122"/>
      <c r="AL201" s="122"/>
      <c r="AM201" s="156"/>
      <c r="AN201" s="122"/>
      <c r="AO201" s="122"/>
      <c r="AP201" s="326"/>
      <c r="AQ201" s="122"/>
      <c r="AR201" s="601"/>
      <c r="AS201" s="147" t="s">
        <v>38</v>
      </c>
      <c r="AT201" s="145">
        <v>6</v>
      </c>
      <c r="AU201" s="145">
        <v>7</v>
      </c>
      <c r="AV201" s="146">
        <v>9</v>
      </c>
      <c r="AW201" s="145">
        <v>15</v>
      </c>
      <c r="AX201" s="145">
        <v>2</v>
      </c>
      <c r="AY201" s="146">
        <v>0</v>
      </c>
      <c r="AZ201" s="146">
        <v>143</v>
      </c>
      <c r="BA201" s="146">
        <v>166</v>
      </c>
      <c r="BB201" s="146">
        <v>184</v>
      </c>
      <c r="BC201" s="146">
        <v>141</v>
      </c>
      <c r="BD201" s="146">
        <v>201</v>
      </c>
      <c r="BE201" s="146">
        <v>187</v>
      </c>
      <c r="BF201" s="146">
        <v>137</v>
      </c>
      <c r="BG201" s="146">
        <v>248</v>
      </c>
      <c r="BH201" s="146">
        <v>204</v>
      </c>
      <c r="BI201" s="146">
        <v>183</v>
      </c>
      <c r="BM201" s="601"/>
      <c r="BN201" s="144" t="s">
        <v>38</v>
      </c>
      <c r="BO201" s="145">
        <v>11</v>
      </c>
      <c r="BP201" s="145">
        <v>8</v>
      </c>
      <c r="BQ201" s="146">
        <v>15</v>
      </c>
      <c r="BR201" s="145">
        <v>17</v>
      </c>
      <c r="BS201" s="145">
        <v>0</v>
      </c>
      <c r="BT201" s="146">
        <v>0</v>
      </c>
      <c r="BU201" s="146">
        <v>246</v>
      </c>
      <c r="BV201" s="146">
        <v>275</v>
      </c>
      <c r="BW201" s="146">
        <v>337</v>
      </c>
      <c r="BX201" s="146">
        <v>268</v>
      </c>
      <c r="BY201" s="146">
        <v>347</v>
      </c>
      <c r="BZ201" s="146">
        <v>300</v>
      </c>
      <c r="CA201" s="146">
        <v>239</v>
      </c>
      <c r="CB201" s="146">
        <v>392</v>
      </c>
      <c r="CC201" s="146">
        <v>322</v>
      </c>
      <c r="CD201" s="146">
        <v>327</v>
      </c>
    </row>
    <row r="202" spans="2:82">
      <c r="C202" s="131"/>
      <c r="D202" s="131"/>
      <c r="E202" s="131"/>
      <c r="T202" s="91"/>
      <c r="V202" s="133"/>
      <c r="X202" s="122"/>
      <c r="Y202" s="131"/>
      <c r="Z202" s="131"/>
      <c r="AA202" s="131"/>
      <c r="AB202" s="122"/>
      <c r="AC202" s="122"/>
      <c r="AD202" s="122"/>
      <c r="AE202" s="122"/>
      <c r="AF202" s="326"/>
      <c r="AG202" s="326"/>
      <c r="AH202" s="122"/>
      <c r="AI202" s="122"/>
      <c r="AJ202" s="122"/>
      <c r="AK202" s="122"/>
      <c r="AL202" s="122"/>
      <c r="AM202" s="156"/>
      <c r="AN202" s="122"/>
      <c r="AO202" s="122"/>
      <c r="AP202" s="326"/>
      <c r="AQ202" s="122"/>
      <c r="AR202" s="602" t="s">
        <v>100</v>
      </c>
      <c r="AS202" s="376" t="s">
        <v>33</v>
      </c>
      <c r="AT202" s="138">
        <v>287</v>
      </c>
      <c r="AU202" s="138">
        <v>337</v>
      </c>
      <c r="AV202" s="138">
        <v>331</v>
      </c>
      <c r="AW202" s="138">
        <v>284</v>
      </c>
      <c r="AX202" s="138">
        <v>380</v>
      </c>
      <c r="AY202" s="138">
        <v>655</v>
      </c>
      <c r="AZ202" s="138">
        <v>535</v>
      </c>
      <c r="BA202" s="138">
        <v>429</v>
      </c>
      <c r="BB202" s="138">
        <v>359</v>
      </c>
      <c r="BC202" s="138">
        <v>307</v>
      </c>
      <c r="BD202" s="138">
        <v>226</v>
      </c>
      <c r="BE202" s="139">
        <v>227</v>
      </c>
      <c r="BF202" s="139">
        <v>172</v>
      </c>
      <c r="BG202" s="139">
        <v>355</v>
      </c>
      <c r="BH202" s="139">
        <v>318</v>
      </c>
      <c r="BI202" s="139">
        <v>188</v>
      </c>
      <c r="BM202" s="602" t="s">
        <v>70</v>
      </c>
      <c r="BN202" s="137" t="s">
        <v>33</v>
      </c>
      <c r="BO202" s="138">
        <v>1793</v>
      </c>
      <c r="BP202" s="138">
        <v>1931</v>
      </c>
      <c r="BQ202" s="138">
        <v>1979</v>
      </c>
      <c r="BR202" s="138">
        <v>2111</v>
      </c>
      <c r="BS202" s="138">
        <v>2335</v>
      </c>
      <c r="BT202" s="138">
        <v>2948</v>
      </c>
      <c r="BU202" s="138">
        <v>1901</v>
      </c>
      <c r="BV202" s="138">
        <v>1783</v>
      </c>
      <c r="BW202" s="138">
        <v>1556</v>
      </c>
      <c r="BX202" s="138">
        <v>1622</v>
      </c>
      <c r="BY202" s="138">
        <v>1522</v>
      </c>
      <c r="BZ202" s="138">
        <v>1594</v>
      </c>
      <c r="CA202" s="138">
        <v>1529</v>
      </c>
      <c r="CB202" s="138">
        <v>1732</v>
      </c>
      <c r="CC202" s="138">
        <v>1580</v>
      </c>
      <c r="CD202" s="138">
        <v>1349</v>
      </c>
    </row>
    <row r="203" spans="2:82">
      <c r="C203" s="131"/>
      <c r="D203" s="131"/>
      <c r="E203" s="131"/>
      <c r="T203" s="91"/>
      <c r="V203" s="133"/>
      <c r="X203" s="122"/>
      <c r="Y203" s="131"/>
      <c r="Z203" s="131"/>
      <c r="AA203" s="131"/>
      <c r="AB203" s="122"/>
      <c r="AC203" s="122"/>
      <c r="AD203" s="122"/>
      <c r="AE203" s="122"/>
      <c r="AF203" s="326"/>
      <c r="AG203" s="326"/>
      <c r="AH203" s="122"/>
      <c r="AI203" s="122"/>
      <c r="AJ203" s="122"/>
      <c r="AK203" s="122"/>
      <c r="AL203" s="122"/>
      <c r="AM203" s="156"/>
      <c r="AN203" s="122"/>
      <c r="AO203" s="122"/>
      <c r="AP203" s="326"/>
      <c r="AQ203" s="122"/>
      <c r="AR203" s="600"/>
      <c r="AS203" s="131" t="s">
        <v>9</v>
      </c>
      <c r="AT203" s="139">
        <v>240</v>
      </c>
      <c r="AU203" s="139">
        <v>256</v>
      </c>
      <c r="AV203" s="139">
        <v>268</v>
      </c>
      <c r="AW203" s="139">
        <v>283</v>
      </c>
      <c r="AX203" s="139">
        <v>317</v>
      </c>
      <c r="AY203" s="139">
        <v>467</v>
      </c>
      <c r="AZ203" s="139">
        <v>508</v>
      </c>
      <c r="BA203" s="139">
        <v>460</v>
      </c>
      <c r="BB203" s="139">
        <v>380</v>
      </c>
      <c r="BC203" s="139">
        <v>335</v>
      </c>
      <c r="BD203" s="139">
        <v>270</v>
      </c>
      <c r="BE203" s="139">
        <v>230</v>
      </c>
      <c r="BF203" s="139">
        <v>196</v>
      </c>
      <c r="BG203" s="139">
        <v>307</v>
      </c>
      <c r="BH203" s="139">
        <v>367</v>
      </c>
      <c r="BI203" s="139">
        <v>226</v>
      </c>
      <c r="BM203" s="600"/>
      <c r="BN203" s="142" t="s">
        <v>9</v>
      </c>
      <c r="BO203" s="139">
        <v>1273</v>
      </c>
      <c r="BP203" s="139">
        <v>1266</v>
      </c>
      <c r="BQ203" s="139">
        <v>1381</v>
      </c>
      <c r="BR203" s="139">
        <v>1344</v>
      </c>
      <c r="BS203" s="139">
        <v>1541</v>
      </c>
      <c r="BT203" s="139">
        <v>1828</v>
      </c>
      <c r="BU203" s="139">
        <v>1597</v>
      </c>
      <c r="BV203" s="139">
        <v>1500</v>
      </c>
      <c r="BW203" s="139">
        <v>1367</v>
      </c>
      <c r="BX203" s="139">
        <v>1310</v>
      </c>
      <c r="BY203" s="139">
        <v>1300</v>
      </c>
      <c r="BZ203" s="139">
        <v>1377</v>
      </c>
      <c r="CA203" s="139">
        <v>1299</v>
      </c>
      <c r="CB203" s="139">
        <v>1450</v>
      </c>
      <c r="CC203" s="139">
        <v>1458</v>
      </c>
      <c r="CD203" s="139">
        <v>1226</v>
      </c>
    </row>
    <row r="204" spans="2:82" ht="18" customHeight="1">
      <c r="C204" s="131"/>
      <c r="D204" s="131"/>
      <c r="E204" s="131"/>
      <c r="T204" s="91"/>
      <c r="V204" s="133"/>
      <c r="X204" s="122"/>
      <c r="Y204" s="131"/>
      <c r="Z204" s="131"/>
      <c r="AA204" s="131"/>
      <c r="AB204" s="122"/>
      <c r="AC204" s="122"/>
      <c r="AD204" s="122"/>
      <c r="AE204" s="122"/>
      <c r="AF204" s="326"/>
      <c r="AG204" s="326"/>
      <c r="AH204" s="122"/>
      <c r="AI204" s="122"/>
      <c r="AJ204" s="122"/>
      <c r="AK204" s="122"/>
      <c r="AL204" s="122"/>
      <c r="AM204" s="156"/>
      <c r="AN204" s="122"/>
      <c r="AO204" s="122"/>
      <c r="AP204" s="326"/>
      <c r="AQ204" s="122"/>
      <c r="AR204" s="600"/>
      <c r="AS204" s="131" t="s">
        <v>34</v>
      </c>
      <c r="AT204" s="139">
        <v>257</v>
      </c>
      <c r="AU204" s="139">
        <v>243</v>
      </c>
      <c r="AV204" s="139">
        <v>249</v>
      </c>
      <c r="AW204" s="139">
        <v>250</v>
      </c>
      <c r="AX204" s="139">
        <v>282</v>
      </c>
      <c r="AY204" s="139">
        <v>376</v>
      </c>
      <c r="AZ204" s="139">
        <v>470</v>
      </c>
      <c r="BA204" s="139">
        <v>467</v>
      </c>
      <c r="BB204" s="139">
        <v>384</v>
      </c>
      <c r="BC204" s="139">
        <v>344</v>
      </c>
      <c r="BD204" s="139">
        <v>266</v>
      </c>
      <c r="BE204" s="139">
        <v>247</v>
      </c>
      <c r="BF204" s="139">
        <v>192</v>
      </c>
      <c r="BG204" s="139">
        <v>278</v>
      </c>
      <c r="BH204" s="139">
        <v>337</v>
      </c>
      <c r="BI204" s="139">
        <v>310</v>
      </c>
      <c r="BM204" s="600"/>
      <c r="BN204" s="142" t="s">
        <v>34</v>
      </c>
      <c r="BO204" s="139">
        <v>1261</v>
      </c>
      <c r="BP204" s="139">
        <v>977</v>
      </c>
      <c r="BQ204" s="139">
        <v>1070</v>
      </c>
      <c r="BR204" s="139">
        <v>1102</v>
      </c>
      <c r="BS204" s="139">
        <v>1124</v>
      </c>
      <c r="BT204" s="139">
        <v>1302</v>
      </c>
      <c r="BU204" s="139">
        <v>1291</v>
      </c>
      <c r="BV204" s="139">
        <v>1294</v>
      </c>
      <c r="BW204" s="139">
        <v>1207</v>
      </c>
      <c r="BX204" s="139">
        <v>1096</v>
      </c>
      <c r="BY204" s="139">
        <v>1080</v>
      </c>
      <c r="BZ204" s="139">
        <v>1095</v>
      </c>
      <c r="CA204" s="139">
        <v>1062</v>
      </c>
      <c r="CB204" s="139">
        <v>1158</v>
      </c>
      <c r="CC204" s="139">
        <v>1247</v>
      </c>
      <c r="CD204" s="139">
        <v>1137</v>
      </c>
    </row>
    <row r="205" spans="2:82">
      <c r="C205" s="131"/>
      <c r="D205" s="131"/>
      <c r="E205" s="131"/>
      <c r="T205" s="91"/>
      <c r="V205" s="133"/>
      <c r="X205" s="122"/>
      <c r="Y205" s="131"/>
      <c r="Z205" s="131"/>
      <c r="AA205" s="131"/>
      <c r="AB205" s="122"/>
      <c r="AC205" s="122"/>
      <c r="AD205" s="122"/>
      <c r="AE205" s="122"/>
      <c r="AF205" s="326"/>
      <c r="AG205" s="326"/>
      <c r="AH205" s="122"/>
      <c r="AI205" s="122"/>
      <c r="AJ205" s="122"/>
      <c r="AK205" s="122"/>
      <c r="AL205" s="122"/>
      <c r="AM205" s="156"/>
      <c r="AN205" s="122"/>
      <c r="AO205" s="122"/>
      <c r="AP205" s="326"/>
      <c r="AQ205" s="122"/>
      <c r="AR205" s="600"/>
      <c r="AS205" s="131" t="s">
        <v>36</v>
      </c>
      <c r="AT205" s="139">
        <v>148</v>
      </c>
      <c r="AU205" s="139">
        <v>131</v>
      </c>
      <c r="AV205" s="139">
        <v>131</v>
      </c>
      <c r="AW205" s="139">
        <v>131</v>
      </c>
      <c r="AX205" s="139">
        <v>122</v>
      </c>
      <c r="AY205" s="139">
        <v>174</v>
      </c>
      <c r="AZ205" s="139">
        <v>226</v>
      </c>
      <c r="BA205" s="139">
        <v>307</v>
      </c>
      <c r="BB205" s="139">
        <v>332</v>
      </c>
      <c r="BC205" s="139">
        <v>343</v>
      </c>
      <c r="BD205" s="139">
        <v>310</v>
      </c>
      <c r="BE205" s="139">
        <v>287</v>
      </c>
      <c r="BF205" s="139">
        <v>256</v>
      </c>
      <c r="BG205" s="139">
        <v>224</v>
      </c>
      <c r="BH205" s="139">
        <v>220</v>
      </c>
      <c r="BI205" s="139">
        <v>255</v>
      </c>
      <c r="BM205" s="600"/>
      <c r="BN205" s="142" t="s">
        <v>36</v>
      </c>
      <c r="BO205" s="139">
        <v>414</v>
      </c>
      <c r="BP205" s="139">
        <v>388</v>
      </c>
      <c r="BQ205" s="139">
        <v>367</v>
      </c>
      <c r="BR205" s="139">
        <v>392</v>
      </c>
      <c r="BS205" s="139">
        <v>380</v>
      </c>
      <c r="BT205" s="139">
        <v>468</v>
      </c>
      <c r="BU205" s="139">
        <v>528</v>
      </c>
      <c r="BV205" s="139">
        <v>671</v>
      </c>
      <c r="BW205" s="139">
        <v>740</v>
      </c>
      <c r="BX205" s="139">
        <v>719</v>
      </c>
      <c r="BY205" s="139">
        <v>762</v>
      </c>
      <c r="BZ205" s="139">
        <v>712</v>
      </c>
      <c r="CA205" s="139">
        <v>731</v>
      </c>
      <c r="CB205" s="139">
        <v>701</v>
      </c>
      <c r="CC205" s="139">
        <v>726</v>
      </c>
      <c r="CD205" s="139">
        <v>787</v>
      </c>
    </row>
    <row r="206" spans="2:82">
      <c r="C206" s="131"/>
      <c r="D206" s="131"/>
      <c r="E206" s="131"/>
      <c r="T206" s="91"/>
      <c r="U206" s="125"/>
      <c r="V206" s="133"/>
      <c r="X206" s="122"/>
      <c r="Y206" s="131"/>
      <c r="Z206" s="131"/>
      <c r="AA206" s="131"/>
      <c r="AB206" s="122"/>
      <c r="AC206" s="122"/>
      <c r="AD206" s="122"/>
      <c r="AE206" s="122"/>
      <c r="AF206" s="326"/>
      <c r="AG206" s="326"/>
      <c r="AH206" s="122"/>
      <c r="AI206" s="122"/>
      <c r="AJ206" s="122"/>
      <c r="AK206" s="122"/>
      <c r="AL206" s="122"/>
      <c r="AM206" s="156"/>
      <c r="AN206" s="122"/>
      <c r="AO206" s="122"/>
      <c r="AP206" s="326"/>
      <c r="AQ206" s="122"/>
      <c r="AR206" s="600"/>
      <c r="AS206" s="131" t="s">
        <v>144</v>
      </c>
      <c r="AT206" s="135">
        <v>0</v>
      </c>
      <c r="AU206" s="135">
        <v>0</v>
      </c>
      <c r="AV206" s="135">
        <v>0</v>
      </c>
      <c r="AW206" s="135">
        <v>0</v>
      </c>
      <c r="AX206" s="135">
        <v>0</v>
      </c>
      <c r="AY206" s="135">
        <v>0</v>
      </c>
      <c r="AZ206" s="135">
        <v>0</v>
      </c>
      <c r="BA206" s="135">
        <v>0</v>
      </c>
      <c r="BB206" s="135">
        <v>0</v>
      </c>
      <c r="BC206" s="139">
        <v>0</v>
      </c>
      <c r="BD206" s="139">
        <v>0</v>
      </c>
      <c r="BE206" s="139">
        <v>25</v>
      </c>
      <c r="BF206" s="139">
        <v>18</v>
      </c>
      <c r="BG206" s="139">
        <v>17</v>
      </c>
      <c r="BH206" s="139">
        <v>13</v>
      </c>
      <c r="BI206" s="139">
        <v>11</v>
      </c>
      <c r="BM206" s="600"/>
      <c r="BN206" s="131" t="s">
        <v>144</v>
      </c>
      <c r="BO206" s="135">
        <v>0</v>
      </c>
      <c r="BP206" s="135">
        <v>0</v>
      </c>
      <c r="BQ206" s="135">
        <v>0</v>
      </c>
      <c r="BR206" s="135">
        <v>0</v>
      </c>
      <c r="BS206" s="135">
        <v>0</v>
      </c>
      <c r="BT206" s="135">
        <v>0</v>
      </c>
      <c r="BU206" s="135">
        <v>0</v>
      </c>
      <c r="BV206" s="135">
        <v>0</v>
      </c>
      <c r="BW206" s="135">
        <v>0</v>
      </c>
      <c r="BX206" s="139">
        <v>0</v>
      </c>
      <c r="BY206" s="139">
        <v>0</v>
      </c>
      <c r="BZ206" s="139">
        <v>67</v>
      </c>
      <c r="CA206" s="139">
        <v>65</v>
      </c>
      <c r="CB206" s="139">
        <v>84</v>
      </c>
      <c r="CC206" s="139">
        <v>60</v>
      </c>
      <c r="CD206" s="139">
        <v>66</v>
      </c>
    </row>
    <row r="207" spans="2:82">
      <c r="C207" s="131"/>
      <c r="D207" s="131"/>
      <c r="E207" s="131"/>
      <c r="T207" s="91"/>
      <c r="U207" s="133"/>
      <c r="V207" s="133"/>
      <c r="X207" s="122"/>
      <c r="Y207" s="131"/>
      <c r="Z207" s="131"/>
      <c r="AA207" s="131"/>
      <c r="AB207" s="122"/>
      <c r="AC207" s="122"/>
      <c r="AD207" s="122"/>
      <c r="AE207" s="122"/>
      <c r="AF207" s="326"/>
      <c r="AG207" s="326"/>
      <c r="AH207" s="122"/>
      <c r="AI207" s="122"/>
      <c r="AJ207" s="122"/>
      <c r="AK207" s="122"/>
      <c r="AL207" s="122"/>
      <c r="AM207" s="156"/>
      <c r="AN207" s="122"/>
      <c r="AO207" s="122"/>
      <c r="AP207" s="326"/>
      <c r="AQ207" s="122"/>
      <c r="AR207" s="600"/>
      <c r="AS207" s="131" t="s">
        <v>37</v>
      </c>
      <c r="AT207" s="139">
        <v>0</v>
      </c>
      <c r="AU207" s="139">
        <v>0</v>
      </c>
      <c r="AV207" s="139">
        <v>0</v>
      </c>
      <c r="AW207" s="139">
        <v>0</v>
      </c>
      <c r="AX207" s="139">
        <v>0</v>
      </c>
      <c r="AY207" s="139">
        <v>0</v>
      </c>
      <c r="AZ207" s="139">
        <v>0</v>
      </c>
      <c r="BA207" s="139">
        <v>0</v>
      </c>
      <c r="BB207" s="139">
        <v>0</v>
      </c>
      <c r="BC207" s="139">
        <v>0</v>
      </c>
      <c r="BD207" s="139">
        <v>1</v>
      </c>
      <c r="BE207" s="139">
        <v>4</v>
      </c>
      <c r="BF207" s="139">
        <v>5</v>
      </c>
      <c r="BG207" s="139">
        <v>4</v>
      </c>
      <c r="BH207" s="139">
        <v>4</v>
      </c>
      <c r="BI207" s="139">
        <v>4</v>
      </c>
      <c r="BM207" s="600"/>
      <c r="BN207" s="142" t="s">
        <v>37</v>
      </c>
      <c r="BO207" s="139">
        <v>0</v>
      </c>
      <c r="BP207" s="139">
        <v>0</v>
      </c>
      <c r="BQ207" s="139">
        <v>0</v>
      </c>
      <c r="BR207" s="139">
        <v>0</v>
      </c>
      <c r="BS207" s="139">
        <v>0</v>
      </c>
      <c r="BT207" s="139">
        <v>0</v>
      </c>
      <c r="BU207" s="139">
        <v>0</v>
      </c>
      <c r="BV207" s="139">
        <v>0</v>
      </c>
      <c r="BW207" s="139">
        <v>0</v>
      </c>
      <c r="BX207" s="139">
        <v>0</v>
      </c>
      <c r="BY207" s="139">
        <v>1</v>
      </c>
      <c r="BZ207" s="139">
        <v>11</v>
      </c>
      <c r="CA207" s="139">
        <v>11</v>
      </c>
      <c r="CB207" s="139">
        <v>12</v>
      </c>
      <c r="CC207" s="139">
        <v>10</v>
      </c>
      <c r="CD207" s="139">
        <v>14</v>
      </c>
    </row>
    <row r="208" spans="2:82">
      <c r="C208" s="131"/>
      <c r="D208" s="131"/>
      <c r="E208" s="131"/>
      <c r="T208" s="91"/>
      <c r="U208" s="133"/>
      <c r="V208" s="133"/>
      <c r="X208" s="122"/>
      <c r="Y208" s="131"/>
      <c r="Z208" s="131"/>
      <c r="AA208" s="131"/>
      <c r="AB208" s="122"/>
      <c r="AC208" s="122"/>
      <c r="AD208" s="122"/>
      <c r="AE208" s="122"/>
      <c r="AF208" s="326"/>
      <c r="AG208" s="326"/>
      <c r="AH208" s="122"/>
      <c r="AI208" s="122"/>
      <c r="AJ208" s="122"/>
      <c r="AK208" s="122"/>
      <c r="AL208" s="122"/>
      <c r="AM208" s="156"/>
      <c r="AN208" s="122"/>
      <c r="AO208" s="122"/>
      <c r="AP208" s="326"/>
      <c r="AQ208" s="122"/>
      <c r="AR208" s="601"/>
      <c r="AS208" s="147" t="s">
        <v>38</v>
      </c>
      <c r="AT208" s="145">
        <v>4</v>
      </c>
      <c r="AU208" s="145">
        <v>2</v>
      </c>
      <c r="AV208" s="146">
        <v>7</v>
      </c>
      <c r="AW208" s="145">
        <v>8</v>
      </c>
      <c r="AX208" s="145">
        <v>0</v>
      </c>
      <c r="AY208" s="146">
        <v>0</v>
      </c>
      <c r="AZ208" s="146">
        <v>102</v>
      </c>
      <c r="BA208" s="146">
        <v>118</v>
      </c>
      <c r="BB208" s="146">
        <v>143</v>
      </c>
      <c r="BC208" s="146">
        <v>105</v>
      </c>
      <c r="BD208" s="146">
        <v>152</v>
      </c>
      <c r="BE208" s="146">
        <v>105</v>
      </c>
      <c r="BF208" s="146">
        <v>100</v>
      </c>
      <c r="BG208" s="146">
        <v>142</v>
      </c>
      <c r="BH208" s="146">
        <v>133</v>
      </c>
      <c r="BI208" s="146">
        <v>134</v>
      </c>
      <c r="BM208" s="601"/>
      <c r="BN208" s="144" t="s">
        <v>38</v>
      </c>
      <c r="BO208" s="145">
        <v>10</v>
      </c>
      <c r="BP208" s="145">
        <v>11</v>
      </c>
      <c r="BQ208" s="146">
        <v>18</v>
      </c>
      <c r="BR208" s="145">
        <v>21</v>
      </c>
      <c r="BS208" s="145">
        <v>2</v>
      </c>
      <c r="BT208" s="146">
        <v>0</v>
      </c>
      <c r="BU208" s="146">
        <v>218</v>
      </c>
      <c r="BV208" s="146">
        <v>251</v>
      </c>
      <c r="BW208" s="146">
        <v>315</v>
      </c>
      <c r="BX208" s="146">
        <v>234</v>
      </c>
      <c r="BY208" s="146">
        <v>353</v>
      </c>
      <c r="BZ208" s="146">
        <v>298</v>
      </c>
      <c r="CA208" s="146">
        <v>274</v>
      </c>
      <c r="CB208" s="146">
        <v>382</v>
      </c>
      <c r="CC208" s="146">
        <v>328</v>
      </c>
      <c r="CD208" s="146">
        <v>309</v>
      </c>
    </row>
    <row r="209" spans="2:82">
      <c r="C209" s="122"/>
      <c r="D209" s="122"/>
      <c r="E209" s="122"/>
      <c r="T209" s="91"/>
      <c r="U209" s="133"/>
      <c r="V209" s="133"/>
      <c r="X209" s="122"/>
      <c r="Y209" s="122"/>
      <c r="Z209" s="122"/>
      <c r="AA209" s="122"/>
      <c r="AB209" s="122"/>
      <c r="AC209" s="122"/>
      <c r="AD209" s="122"/>
      <c r="AE209" s="122"/>
      <c r="AF209" s="326"/>
      <c r="AG209" s="326"/>
      <c r="AH209" s="122"/>
      <c r="AI209" s="122"/>
      <c r="AJ209" s="122"/>
      <c r="AK209" s="122"/>
      <c r="AL209" s="122"/>
      <c r="AM209" s="156"/>
      <c r="AN209" s="122"/>
      <c r="AO209" s="122"/>
      <c r="AP209" s="326"/>
      <c r="AQ209" s="122"/>
      <c r="AR209" s="218"/>
      <c r="AT209" s="122"/>
      <c r="AU209" s="122"/>
      <c r="AV209" s="122"/>
      <c r="BB209" s="319"/>
      <c r="BD209" s="307"/>
      <c r="BN209" s="122"/>
      <c r="BO209" s="122"/>
      <c r="BP209" s="122"/>
      <c r="BQ209" s="122"/>
      <c r="BR209" s="122"/>
      <c r="BS209" s="122"/>
      <c r="BT209" s="122"/>
      <c r="BU209" s="122"/>
      <c r="BV209" s="326"/>
      <c r="BW209" s="326"/>
      <c r="BX209" s="326"/>
      <c r="BY209" s="326"/>
      <c r="BZ209" s="326"/>
      <c r="CA209" s="326"/>
      <c r="CB209" s="326"/>
      <c r="CC209" s="306"/>
      <c r="CD209" s="306"/>
    </row>
    <row r="210" spans="2:82">
      <c r="B210" s="123" t="s">
        <v>29</v>
      </c>
      <c r="C210" s="124" t="s">
        <v>122</v>
      </c>
      <c r="D210" s="124" t="s">
        <v>121</v>
      </c>
      <c r="E210" s="124" t="s">
        <v>120</v>
      </c>
      <c r="F210" s="123" t="s">
        <v>49</v>
      </c>
      <c r="G210" s="123" t="s">
        <v>48</v>
      </c>
      <c r="H210" s="123" t="s">
        <v>47</v>
      </c>
      <c r="I210" s="123" t="s">
        <v>46</v>
      </c>
      <c r="J210" s="123" t="s">
        <v>45</v>
      </c>
      <c r="K210" s="123" t="s">
        <v>44</v>
      </c>
      <c r="L210" s="123" t="s">
        <v>43</v>
      </c>
      <c r="M210" s="123" t="s">
        <v>95</v>
      </c>
      <c r="N210" s="123" t="s">
        <v>69</v>
      </c>
      <c r="O210" s="123" t="s">
        <v>77</v>
      </c>
      <c r="P210" s="123" t="s">
        <v>143</v>
      </c>
      <c r="Q210" s="123" t="str">
        <f>Q187</f>
        <v>2018-19</v>
      </c>
      <c r="R210" s="125" t="s">
        <v>183</v>
      </c>
      <c r="S210" s="125"/>
      <c r="T210" s="85" t="s">
        <v>111</v>
      </c>
      <c r="U210" s="133"/>
      <c r="V210" s="133"/>
      <c r="X210" s="127" t="s">
        <v>29</v>
      </c>
      <c r="Y210" s="127" t="s">
        <v>122</v>
      </c>
      <c r="Z210" s="127" t="s">
        <v>121</v>
      </c>
      <c r="AA210" s="127" t="s">
        <v>120</v>
      </c>
      <c r="AB210" s="127" t="s">
        <v>49</v>
      </c>
      <c r="AC210" s="127" t="s">
        <v>48</v>
      </c>
      <c r="AD210" s="127" t="s">
        <v>47</v>
      </c>
      <c r="AE210" s="127" t="s">
        <v>46</v>
      </c>
      <c r="AF210" s="127" t="s">
        <v>45</v>
      </c>
      <c r="AG210" s="127" t="s">
        <v>44</v>
      </c>
      <c r="AH210" s="410" t="s">
        <v>43</v>
      </c>
      <c r="AI210" s="127" t="s">
        <v>95</v>
      </c>
      <c r="AJ210" s="127" t="s">
        <v>69</v>
      </c>
      <c r="AK210" s="127" t="s">
        <v>77</v>
      </c>
      <c r="AL210" s="127" t="str">
        <f>AL187</f>
        <v>2017-18</v>
      </c>
      <c r="AM210" s="127" t="str">
        <f>AM187</f>
        <v>2018-19</v>
      </c>
      <c r="AN210" s="127" t="str">
        <f>AN187</f>
        <v>2019-20</v>
      </c>
      <c r="AO210" s="124"/>
      <c r="AP210" s="326"/>
      <c r="AQ210" s="122"/>
      <c r="AR210" s="218"/>
      <c r="AS210" s="124" t="s">
        <v>29</v>
      </c>
      <c r="AT210" s="124" t="s">
        <v>122</v>
      </c>
      <c r="AU210" s="124" t="s">
        <v>121</v>
      </c>
      <c r="AV210" s="124" t="s">
        <v>120</v>
      </c>
      <c r="AW210" s="124" t="s">
        <v>49</v>
      </c>
      <c r="AX210" s="124" t="s">
        <v>48</v>
      </c>
      <c r="AY210" s="124" t="s">
        <v>47</v>
      </c>
      <c r="AZ210" s="124" t="s">
        <v>46</v>
      </c>
      <c r="BA210" s="124" t="s">
        <v>45</v>
      </c>
      <c r="BB210" s="124" t="s">
        <v>44</v>
      </c>
      <c r="BC210" s="124" t="s">
        <v>43</v>
      </c>
      <c r="BD210" s="124" t="s">
        <v>95</v>
      </c>
      <c r="BE210" s="127" t="s">
        <v>69</v>
      </c>
      <c r="BF210" s="127" t="s">
        <v>77</v>
      </c>
      <c r="BG210" s="127" t="str">
        <f>BG187</f>
        <v>2017-18</v>
      </c>
      <c r="BH210" s="127" t="str">
        <f>BH187</f>
        <v>2018-19</v>
      </c>
      <c r="BI210" s="127" t="str">
        <f>BI187</f>
        <v>2019-20</v>
      </c>
      <c r="BN210" s="124" t="s">
        <v>29</v>
      </c>
      <c r="BO210" s="124" t="s">
        <v>122</v>
      </c>
      <c r="BP210" s="124" t="s">
        <v>121</v>
      </c>
      <c r="BQ210" s="124" t="s">
        <v>120</v>
      </c>
      <c r="BR210" s="124" t="s">
        <v>49</v>
      </c>
      <c r="BS210" s="124" t="s">
        <v>48</v>
      </c>
      <c r="BT210" s="124" t="s">
        <v>47</v>
      </c>
      <c r="BU210" s="124" t="s">
        <v>46</v>
      </c>
      <c r="BV210" s="124" t="s">
        <v>45</v>
      </c>
      <c r="BW210" s="124" t="s">
        <v>44</v>
      </c>
      <c r="BX210" s="124" t="s">
        <v>43</v>
      </c>
      <c r="BY210" s="124" t="s">
        <v>95</v>
      </c>
      <c r="BZ210" s="124" t="s">
        <v>69</v>
      </c>
      <c r="CA210" s="124" t="s">
        <v>77</v>
      </c>
      <c r="CB210" s="124" t="str">
        <f>CB187</f>
        <v>2017-18</v>
      </c>
      <c r="CC210" s="124" t="str">
        <f t="shared" ref="CC210:CD210" si="186">CC187</f>
        <v>2018-19</v>
      </c>
      <c r="CD210" s="124" t="str">
        <f t="shared" si="186"/>
        <v>2019-20</v>
      </c>
    </row>
    <row r="211" spans="2:82">
      <c r="B211" s="131" t="s">
        <v>33</v>
      </c>
      <c r="C211" s="132">
        <f t="shared" ref="C211:N213" si="187">Y211+AT211*$V$6+AT218*$V$8+AT225*$V$10</f>
        <v>3421.2</v>
      </c>
      <c r="D211" s="132">
        <f t="shared" si="187"/>
        <v>3267.2000000000003</v>
      </c>
      <c r="E211" s="132">
        <f t="shared" si="187"/>
        <v>3625.2</v>
      </c>
      <c r="F211" s="132">
        <f t="shared" si="187"/>
        <v>3670.2000000000003</v>
      </c>
      <c r="G211" s="132">
        <f t="shared" si="187"/>
        <v>3764.8</v>
      </c>
      <c r="H211" s="132">
        <f t="shared" si="187"/>
        <v>4699.6000000000004</v>
      </c>
      <c r="I211" s="132">
        <f t="shared" si="187"/>
        <v>3357.2</v>
      </c>
      <c r="J211" s="132">
        <f t="shared" si="187"/>
        <v>3121.8</v>
      </c>
      <c r="K211" s="132">
        <f t="shared" si="187"/>
        <v>2970</v>
      </c>
      <c r="L211" s="132">
        <f t="shared" si="187"/>
        <v>2710</v>
      </c>
      <c r="M211" s="132">
        <f t="shared" si="187"/>
        <v>2710.4</v>
      </c>
      <c r="N211" s="132">
        <f t="shared" si="187"/>
        <v>2898.2000000000003</v>
      </c>
      <c r="O211" s="132">
        <f t="shared" ref="O211:R211" si="188">AK211+BF211*$V$6+BF218*$V$8+BF225*$V$10</f>
        <v>2586.1999999999998</v>
      </c>
      <c r="P211" s="132">
        <f t="shared" si="188"/>
        <v>2756.2</v>
      </c>
      <c r="Q211" s="132">
        <f t="shared" si="188"/>
        <v>2835.8</v>
      </c>
      <c r="R211" s="132">
        <f t="shared" si="188"/>
        <v>2629</v>
      </c>
      <c r="S211" s="133"/>
      <c r="T211" s="344">
        <v>550.73414477606843</v>
      </c>
      <c r="U211" s="133"/>
      <c r="V211" s="133"/>
      <c r="X211" s="131" t="s">
        <v>33</v>
      </c>
      <c r="Y211" s="135">
        <v>1808</v>
      </c>
      <c r="Z211" s="135">
        <v>1746</v>
      </c>
      <c r="AA211" s="135">
        <v>1925</v>
      </c>
      <c r="AB211" s="135">
        <v>1955</v>
      </c>
      <c r="AC211" s="135">
        <v>2029</v>
      </c>
      <c r="AD211" s="135">
        <v>2494</v>
      </c>
      <c r="AE211" s="135">
        <v>1784</v>
      </c>
      <c r="AF211" s="135">
        <v>1687</v>
      </c>
      <c r="AG211" s="135">
        <v>1642</v>
      </c>
      <c r="AH211" s="411">
        <v>1509</v>
      </c>
      <c r="AI211" s="135">
        <v>1518</v>
      </c>
      <c r="AJ211" s="135">
        <v>1616</v>
      </c>
      <c r="AK211" s="135">
        <v>1450</v>
      </c>
      <c r="AL211" s="135">
        <v>1554</v>
      </c>
      <c r="AM211" s="135">
        <v>1591</v>
      </c>
      <c r="AN211" s="135">
        <v>1516</v>
      </c>
      <c r="AO211" s="136"/>
      <c r="AP211" s="326"/>
      <c r="AQ211" s="122"/>
      <c r="AR211" s="602" t="s">
        <v>98</v>
      </c>
      <c r="AS211" s="376" t="s">
        <v>33</v>
      </c>
      <c r="AT211" s="138">
        <v>600</v>
      </c>
      <c r="AU211" s="138">
        <v>568</v>
      </c>
      <c r="AV211" s="138">
        <v>585</v>
      </c>
      <c r="AW211" s="138">
        <v>661</v>
      </c>
      <c r="AX211" s="138">
        <v>696</v>
      </c>
      <c r="AY211" s="138">
        <v>741</v>
      </c>
      <c r="AZ211" s="138">
        <v>552</v>
      </c>
      <c r="BA211" s="138">
        <v>491</v>
      </c>
      <c r="BB211" s="138">
        <v>533</v>
      </c>
      <c r="BC211" s="138">
        <v>474</v>
      </c>
      <c r="BD211" s="138">
        <v>538</v>
      </c>
      <c r="BE211" s="138">
        <v>548</v>
      </c>
      <c r="BF211" s="138">
        <v>524</v>
      </c>
      <c r="BG211" s="138">
        <v>555</v>
      </c>
      <c r="BH211" s="138">
        <v>563</v>
      </c>
      <c r="BI211" s="138">
        <v>554</v>
      </c>
      <c r="BM211" s="603" t="s">
        <v>51</v>
      </c>
      <c r="BN211" s="137" t="s">
        <v>33</v>
      </c>
      <c r="BO211" s="138">
        <v>509</v>
      </c>
      <c r="BP211" s="138">
        <v>427</v>
      </c>
      <c r="BQ211" s="138">
        <v>467</v>
      </c>
      <c r="BR211" s="138">
        <v>413</v>
      </c>
      <c r="BS211" s="138">
        <v>458</v>
      </c>
      <c r="BT211" s="138">
        <v>671</v>
      </c>
      <c r="BU211" s="138">
        <v>531</v>
      </c>
      <c r="BV211" s="138">
        <v>429</v>
      </c>
      <c r="BW211" s="138">
        <v>341</v>
      </c>
      <c r="BX211" s="138">
        <v>264</v>
      </c>
      <c r="BY211" s="138">
        <v>235</v>
      </c>
      <c r="BZ211" s="138">
        <v>238</v>
      </c>
      <c r="CA211" s="138">
        <v>193</v>
      </c>
      <c r="CB211" s="138">
        <v>193</v>
      </c>
      <c r="CC211" s="138">
        <v>315</v>
      </c>
      <c r="CD211" s="138">
        <v>278</v>
      </c>
    </row>
    <row r="212" spans="2:82">
      <c r="B212" s="131" t="s">
        <v>9</v>
      </c>
      <c r="C212" s="133">
        <f t="shared" si="187"/>
        <v>2345</v>
      </c>
      <c r="D212" s="133">
        <f t="shared" si="187"/>
        <v>2532.8000000000002</v>
      </c>
      <c r="E212" s="133">
        <f t="shared" si="187"/>
        <v>2633.6</v>
      </c>
      <c r="F212" s="133">
        <f t="shared" si="187"/>
        <v>2787.2</v>
      </c>
      <c r="G212" s="133">
        <f t="shared" si="187"/>
        <v>2765</v>
      </c>
      <c r="H212" s="133">
        <f t="shared" si="187"/>
        <v>3198.3999999999996</v>
      </c>
      <c r="I212" s="133">
        <f t="shared" si="187"/>
        <v>2682.6</v>
      </c>
      <c r="J212" s="133">
        <f t="shared" si="187"/>
        <v>2409.6</v>
      </c>
      <c r="K212" s="133">
        <f t="shared" si="187"/>
        <v>2355.1999999999998</v>
      </c>
      <c r="L212" s="133">
        <f t="shared" si="187"/>
        <v>2307.4</v>
      </c>
      <c r="M212" s="133">
        <f t="shared" si="187"/>
        <v>2166.4</v>
      </c>
      <c r="N212" s="133">
        <f t="shared" si="187"/>
        <v>2414.1999999999998</v>
      </c>
      <c r="O212" s="133">
        <f t="shared" ref="O212:R212" si="189">AK212+BF212*$V$6+BF219*$V$8+BF226*$V$10</f>
        <v>2222</v>
      </c>
      <c r="P212" s="133">
        <f t="shared" si="189"/>
        <v>2250.1999999999998</v>
      </c>
      <c r="Q212" s="133">
        <f t="shared" si="189"/>
        <v>2285.6</v>
      </c>
      <c r="R212" s="133">
        <f t="shared" si="189"/>
        <v>2191</v>
      </c>
      <c r="S212" s="133"/>
      <c r="T212" s="344">
        <v>277.79913526783287</v>
      </c>
      <c r="U212" s="133"/>
      <c r="V212" s="133"/>
      <c r="X212" s="131" t="s">
        <v>9</v>
      </c>
      <c r="Y212" s="135">
        <v>1214</v>
      </c>
      <c r="Z212" s="135">
        <v>1335</v>
      </c>
      <c r="AA212" s="135">
        <v>1391</v>
      </c>
      <c r="AB212" s="135">
        <v>1474</v>
      </c>
      <c r="AC212" s="135">
        <v>1462</v>
      </c>
      <c r="AD212" s="135">
        <v>1696</v>
      </c>
      <c r="AE212" s="135">
        <v>1414</v>
      </c>
      <c r="AF212" s="135">
        <v>1269</v>
      </c>
      <c r="AG212" s="135">
        <v>1256</v>
      </c>
      <c r="AH212" s="411">
        <v>1248</v>
      </c>
      <c r="AI212" s="135">
        <v>1184</v>
      </c>
      <c r="AJ212" s="135">
        <v>1319</v>
      </c>
      <c r="AK212" s="135">
        <v>1227</v>
      </c>
      <c r="AL212" s="135">
        <v>1240</v>
      </c>
      <c r="AM212" s="135">
        <v>1263</v>
      </c>
      <c r="AN212" s="135">
        <v>1242</v>
      </c>
      <c r="AO212" s="136"/>
      <c r="AP212" s="326"/>
      <c r="AQ212" s="122"/>
      <c r="AR212" s="600"/>
      <c r="AS212" s="131" t="s">
        <v>9</v>
      </c>
      <c r="AT212" s="139">
        <v>320</v>
      </c>
      <c r="AU212" s="139">
        <v>400</v>
      </c>
      <c r="AV212" s="139">
        <v>409</v>
      </c>
      <c r="AW212" s="139">
        <v>470</v>
      </c>
      <c r="AX212" s="139">
        <v>471</v>
      </c>
      <c r="AY212" s="139">
        <v>514</v>
      </c>
      <c r="AZ212" s="139">
        <v>392</v>
      </c>
      <c r="BA212" s="139">
        <v>353</v>
      </c>
      <c r="BB212" s="139">
        <v>359</v>
      </c>
      <c r="BC212" s="139">
        <v>372</v>
      </c>
      <c r="BD212" s="139">
        <v>385</v>
      </c>
      <c r="BE212" s="139">
        <v>464</v>
      </c>
      <c r="BF212" s="139">
        <v>407</v>
      </c>
      <c r="BG212" s="139">
        <v>424</v>
      </c>
      <c r="BH212" s="139">
        <v>426</v>
      </c>
      <c r="BI212" s="139">
        <v>413</v>
      </c>
      <c r="BM212" s="604"/>
      <c r="BN212" s="142" t="s">
        <v>9</v>
      </c>
      <c r="BO212" s="139">
        <v>419</v>
      </c>
      <c r="BP212" s="139">
        <v>376</v>
      </c>
      <c r="BQ212" s="139">
        <v>366</v>
      </c>
      <c r="BR212" s="139">
        <v>366</v>
      </c>
      <c r="BS212" s="139">
        <v>352</v>
      </c>
      <c r="BT212" s="139">
        <v>464</v>
      </c>
      <c r="BU212" s="139">
        <v>441</v>
      </c>
      <c r="BV212" s="139">
        <v>395</v>
      </c>
      <c r="BW212" s="139">
        <v>362</v>
      </c>
      <c r="BX212" s="139">
        <v>302</v>
      </c>
      <c r="BY212" s="139">
        <v>268</v>
      </c>
      <c r="BZ212" s="139">
        <v>258</v>
      </c>
      <c r="CA212" s="139">
        <v>222</v>
      </c>
      <c r="CB212" s="139">
        <v>218</v>
      </c>
      <c r="CC212" s="139">
        <v>308</v>
      </c>
      <c r="CD212" s="139">
        <v>313</v>
      </c>
    </row>
    <row r="213" spans="2:82">
      <c r="B213" s="131" t="s">
        <v>34</v>
      </c>
      <c r="C213" s="133">
        <f t="shared" si="187"/>
        <v>2815</v>
      </c>
      <c r="D213" s="133">
        <f t="shared" si="187"/>
        <v>2007.6</v>
      </c>
      <c r="E213" s="133">
        <f t="shared" si="187"/>
        <v>2045</v>
      </c>
      <c r="F213" s="133">
        <f t="shared" si="187"/>
        <v>2160.4</v>
      </c>
      <c r="G213" s="133">
        <f t="shared" si="187"/>
        <v>2221</v>
      </c>
      <c r="H213" s="133">
        <f t="shared" si="187"/>
        <v>2322.8000000000002</v>
      </c>
      <c r="I213" s="133">
        <f t="shared" si="187"/>
        <v>2256.8000000000002</v>
      </c>
      <c r="J213" s="133">
        <f t="shared" si="187"/>
        <v>2108.8000000000002</v>
      </c>
      <c r="K213" s="133">
        <f t="shared" si="187"/>
        <v>2103.6</v>
      </c>
      <c r="L213" s="133">
        <f t="shared" si="187"/>
        <v>1960.4</v>
      </c>
      <c r="M213" s="133">
        <f t="shared" si="187"/>
        <v>1810.8</v>
      </c>
      <c r="N213" s="133">
        <f t="shared" si="187"/>
        <v>1863.6000000000001</v>
      </c>
      <c r="O213" s="133">
        <f t="shared" ref="O213:R213" si="190">AK213+BF213*$V$6+BF220*$V$8+BF227*$V$10</f>
        <v>2020.3999999999999</v>
      </c>
      <c r="P213" s="133">
        <f t="shared" si="190"/>
        <v>1927.4</v>
      </c>
      <c r="Q213" s="133">
        <f t="shared" si="190"/>
        <v>2058.6</v>
      </c>
      <c r="R213" s="133">
        <f t="shared" si="190"/>
        <v>2030.2</v>
      </c>
      <c r="S213" s="133"/>
      <c r="T213" s="344">
        <v>245.58086154168356</v>
      </c>
      <c r="U213" s="133"/>
      <c r="V213" s="133"/>
      <c r="X213" s="131" t="s">
        <v>34</v>
      </c>
      <c r="Y213" s="135">
        <v>1497</v>
      </c>
      <c r="Z213" s="135">
        <v>1058</v>
      </c>
      <c r="AA213" s="135">
        <v>1083</v>
      </c>
      <c r="AB213" s="135">
        <v>1137</v>
      </c>
      <c r="AC213" s="135">
        <v>1170</v>
      </c>
      <c r="AD213" s="135">
        <v>1230</v>
      </c>
      <c r="AE213" s="135">
        <v>1189</v>
      </c>
      <c r="AF213" s="135">
        <v>1107</v>
      </c>
      <c r="AG213" s="135">
        <v>1111</v>
      </c>
      <c r="AH213" s="411">
        <v>1054</v>
      </c>
      <c r="AI213" s="135">
        <v>987</v>
      </c>
      <c r="AJ213" s="135">
        <v>1015</v>
      </c>
      <c r="AK213" s="135">
        <v>1108</v>
      </c>
      <c r="AL213" s="135">
        <v>1066</v>
      </c>
      <c r="AM213" s="135">
        <v>1137</v>
      </c>
      <c r="AN213" s="135">
        <v>1126</v>
      </c>
      <c r="AO213" s="136"/>
      <c r="AP213" s="326"/>
      <c r="AQ213" s="122"/>
      <c r="AR213" s="600"/>
      <c r="AS213" s="131" t="s">
        <v>34</v>
      </c>
      <c r="AT213" s="139">
        <v>496</v>
      </c>
      <c r="AU213" s="139">
        <v>311</v>
      </c>
      <c r="AV213" s="139">
        <v>342</v>
      </c>
      <c r="AW213" s="139">
        <v>341</v>
      </c>
      <c r="AX213" s="139">
        <v>367</v>
      </c>
      <c r="AY213" s="139">
        <v>385</v>
      </c>
      <c r="AZ213" s="139">
        <v>330</v>
      </c>
      <c r="BA213" s="139">
        <v>310</v>
      </c>
      <c r="BB213" s="139">
        <v>314</v>
      </c>
      <c r="BC213" s="139">
        <v>324</v>
      </c>
      <c r="BD213" s="139">
        <v>297</v>
      </c>
      <c r="BE213" s="139">
        <v>339</v>
      </c>
      <c r="BF213" s="139">
        <v>371</v>
      </c>
      <c r="BG213" s="139">
        <v>360</v>
      </c>
      <c r="BH213" s="139">
        <v>374</v>
      </c>
      <c r="BI213" s="139">
        <v>374</v>
      </c>
      <c r="BM213" s="604"/>
      <c r="BN213" s="142" t="s">
        <v>34</v>
      </c>
      <c r="BO213" s="139">
        <v>443</v>
      </c>
      <c r="BP213" s="139">
        <v>356</v>
      </c>
      <c r="BQ213" s="139">
        <v>335</v>
      </c>
      <c r="BR213" s="139">
        <v>342</v>
      </c>
      <c r="BS213" s="139">
        <v>352</v>
      </c>
      <c r="BT213" s="139">
        <v>371</v>
      </c>
      <c r="BU213" s="139">
        <v>402</v>
      </c>
      <c r="BV213" s="139">
        <v>392</v>
      </c>
      <c r="BW213" s="139">
        <v>367</v>
      </c>
      <c r="BX213" s="139">
        <v>284</v>
      </c>
      <c r="BY213" s="139">
        <v>247</v>
      </c>
      <c r="BZ213" s="139">
        <v>244</v>
      </c>
      <c r="CA213" s="139">
        <v>232</v>
      </c>
      <c r="CB213" s="139">
        <v>207</v>
      </c>
      <c r="CC213" s="139">
        <v>292</v>
      </c>
      <c r="CD213" s="139">
        <v>315</v>
      </c>
    </row>
    <row r="214" spans="2:82">
      <c r="B214" s="131" t="s">
        <v>35</v>
      </c>
      <c r="C214" s="133">
        <f t="shared" ref="C214:N214" si="191">Y214</f>
        <v>190</v>
      </c>
      <c r="D214" s="133">
        <f t="shared" si="191"/>
        <v>303</v>
      </c>
      <c r="E214" s="133">
        <f t="shared" si="191"/>
        <v>435</v>
      </c>
      <c r="F214" s="133">
        <f t="shared" si="191"/>
        <v>552</v>
      </c>
      <c r="G214" s="133">
        <f t="shared" si="191"/>
        <v>816</v>
      </c>
      <c r="H214" s="133">
        <f t="shared" si="191"/>
        <v>1023</v>
      </c>
      <c r="I214" s="133">
        <f t="shared" si="191"/>
        <v>1372</v>
      </c>
      <c r="J214" s="133">
        <f t="shared" si="191"/>
        <v>1655</v>
      </c>
      <c r="K214" s="133">
        <f t="shared" si="191"/>
        <v>1632</v>
      </c>
      <c r="L214" s="133">
        <f t="shared" si="191"/>
        <v>1691</v>
      </c>
      <c r="M214" s="133">
        <f t="shared" si="191"/>
        <v>1750</v>
      </c>
      <c r="N214" s="133">
        <f t="shared" si="191"/>
        <v>1777</v>
      </c>
      <c r="O214" s="133">
        <f t="shared" ref="O214" si="192">AK214</f>
        <v>1700</v>
      </c>
      <c r="P214" s="133">
        <f t="shared" ref="P214" si="193">AL214</f>
        <v>1740</v>
      </c>
      <c r="Q214" s="133">
        <f t="shared" ref="Q214" si="194">AM214</f>
        <v>1778</v>
      </c>
      <c r="R214" s="133">
        <f t="shared" ref="R214" si="195">AN214</f>
        <v>1909</v>
      </c>
      <c r="S214" s="133"/>
      <c r="T214" s="344">
        <v>589.68738422244644</v>
      </c>
      <c r="U214" s="133"/>
      <c r="X214" s="131" t="s">
        <v>35</v>
      </c>
      <c r="Y214" s="135">
        <v>190</v>
      </c>
      <c r="Z214" s="135">
        <v>303</v>
      </c>
      <c r="AA214" s="135">
        <v>435</v>
      </c>
      <c r="AB214" s="135">
        <v>552</v>
      </c>
      <c r="AC214" s="135">
        <v>816</v>
      </c>
      <c r="AD214" s="135">
        <v>1023</v>
      </c>
      <c r="AE214" s="135">
        <v>1372</v>
      </c>
      <c r="AF214" s="135">
        <v>1655</v>
      </c>
      <c r="AG214" s="135">
        <v>1632</v>
      </c>
      <c r="AH214" s="411">
        <v>1691</v>
      </c>
      <c r="AI214" s="135">
        <v>1750</v>
      </c>
      <c r="AJ214" s="135">
        <v>1777</v>
      </c>
      <c r="AK214" s="135">
        <v>1700</v>
      </c>
      <c r="AL214" s="135">
        <v>1740</v>
      </c>
      <c r="AM214" s="135">
        <v>1778</v>
      </c>
      <c r="AN214" s="135">
        <v>1909</v>
      </c>
      <c r="AO214" s="136"/>
      <c r="AP214" s="326"/>
      <c r="AQ214" s="122"/>
      <c r="AR214" s="600"/>
      <c r="AS214" s="131" t="s">
        <v>36</v>
      </c>
      <c r="AT214" s="139">
        <v>229</v>
      </c>
      <c r="AU214" s="139">
        <v>201</v>
      </c>
      <c r="AV214" s="139">
        <v>212</v>
      </c>
      <c r="AW214" s="139">
        <v>204</v>
      </c>
      <c r="AX214" s="139">
        <v>194</v>
      </c>
      <c r="AY214" s="139">
        <v>197</v>
      </c>
      <c r="AZ214" s="139">
        <v>246</v>
      </c>
      <c r="BA214" s="139">
        <v>216</v>
      </c>
      <c r="BB214" s="139">
        <v>218</v>
      </c>
      <c r="BC214" s="139">
        <v>216</v>
      </c>
      <c r="BD214" s="139">
        <v>213</v>
      </c>
      <c r="BE214" s="139">
        <v>231</v>
      </c>
      <c r="BF214" s="139">
        <v>289</v>
      </c>
      <c r="BG214" s="139">
        <v>281</v>
      </c>
      <c r="BH214" s="139">
        <v>290</v>
      </c>
      <c r="BI214" s="139">
        <v>303</v>
      </c>
      <c r="BM214" s="604"/>
      <c r="BN214" s="142" t="s">
        <v>36</v>
      </c>
      <c r="BO214" s="139">
        <v>367</v>
      </c>
      <c r="BP214" s="139">
        <v>390</v>
      </c>
      <c r="BQ214" s="139">
        <v>389</v>
      </c>
      <c r="BR214" s="139">
        <v>348</v>
      </c>
      <c r="BS214" s="139">
        <v>326</v>
      </c>
      <c r="BT214" s="139">
        <v>361</v>
      </c>
      <c r="BU214" s="139">
        <v>417</v>
      </c>
      <c r="BV214" s="139">
        <v>438</v>
      </c>
      <c r="BW214" s="139">
        <v>422</v>
      </c>
      <c r="BX214" s="139">
        <v>401</v>
      </c>
      <c r="BY214" s="139">
        <v>372</v>
      </c>
      <c r="BZ214" s="139">
        <v>382</v>
      </c>
      <c r="CA214" s="139">
        <v>331</v>
      </c>
      <c r="CB214" s="139">
        <v>342</v>
      </c>
      <c r="CC214" s="139">
        <v>312</v>
      </c>
      <c r="CD214" s="139">
        <v>344</v>
      </c>
    </row>
    <row r="215" spans="2:82">
      <c r="B215" s="131" t="s">
        <v>36</v>
      </c>
      <c r="C215" s="133">
        <f t="shared" ref="C215:N215" si="196">Y215+$V$13*Y216+$V$6*(AT214+$V$13*AT215)+$V$8*(AT221+$V$13*AT222)+$V$10*(AT228+$V$13*AT229)</f>
        <v>1278.6000000000001</v>
      </c>
      <c r="D215" s="133">
        <f t="shared" si="196"/>
        <v>1261.5999999999999</v>
      </c>
      <c r="E215" s="133">
        <f t="shared" si="196"/>
        <v>1278.1999999999998</v>
      </c>
      <c r="F215" s="133">
        <f t="shared" si="196"/>
        <v>1181.6000000000001</v>
      </c>
      <c r="G215" s="133">
        <f t="shared" si="196"/>
        <v>1172</v>
      </c>
      <c r="H215" s="133">
        <f t="shared" si="196"/>
        <v>1277.8</v>
      </c>
      <c r="I215" s="133">
        <f t="shared" si="196"/>
        <v>1476.3999999999999</v>
      </c>
      <c r="J215" s="133">
        <f t="shared" si="196"/>
        <v>1553.8</v>
      </c>
      <c r="K215" s="133">
        <f t="shared" si="196"/>
        <v>1524.4</v>
      </c>
      <c r="L215" s="133">
        <f t="shared" si="196"/>
        <v>1539.1999999999998</v>
      </c>
      <c r="M215" s="133">
        <f t="shared" si="196"/>
        <v>1492.8000000000002</v>
      </c>
      <c r="N215" s="133">
        <f t="shared" si="196"/>
        <v>1738.8</v>
      </c>
      <c r="O215" s="133">
        <f t="shared" ref="O215:R215" si="197">AK215+$V$13*AK216+$V$6*(BF214+$V$13*BF215)+$V$8*(BF221+$V$13*BF222)+$V$10*(BF228+$V$13*BF229)</f>
        <v>1643.1</v>
      </c>
      <c r="P215" s="133">
        <f t="shared" si="197"/>
        <v>1704.3999999999999</v>
      </c>
      <c r="Q215" s="133">
        <f t="shared" si="197"/>
        <v>1730.7</v>
      </c>
      <c r="R215" s="133">
        <f t="shared" si="197"/>
        <v>1763.8</v>
      </c>
      <c r="S215" s="133"/>
      <c r="T215" s="344">
        <v>150.0470578037266</v>
      </c>
      <c r="U215" s="133"/>
      <c r="X215" s="131" t="s">
        <v>36</v>
      </c>
      <c r="Y215" s="135">
        <v>682</v>
      </c>
      <c r="Z215" s="135">
        <v>659</v>
      </c>
      <c r="AA215" s="135">
        <v>671</v>
      </c>
      <c r="AB215" s="135">
        <v>620</v>
      </c>
      <c r="AC215" s="135">
        <v>617</v>
      </c>
      <c r="AD215" s="135">
        <v>676</v>
      </c>
      <c r="AE215" s="135">
        <v>771</v>
      </c>
      <c r="AF215" s="135">
        <v>804</v>
      </c>
      <c r="AG215" s="135">
        <v>787</v>
      </c>
      <c r="AH215" s="411">
        <v>798</v>
      </c>
      <c r="AI215" s="135">
        <v>787</v>
      </c>
      <c r="AJ215" s="135">
        <v>882</v>
      </c>
      <c r="AK215" s="135">
        <v>861</v>
      </c>
      <c r="AL215" s="135">
        <v>898</v>
      </c>
      <c r="AM215" s="135">
        <v>923</v>
      </c>
      <c r="AN215" s="135">
        <v>934</v>
      </c>
      <c r="AO215" s="136"/>
      <c r="AP215" s="326"/>
      <c r="AQ215" s="122"/>
      <c r="AR215" s="600"/>
      <c r="AS215" s="131" t="s">
        <v>144</v>
      </c>
      <c r="AT215" s="135">
        <v>0</v>
      </c>
      <c r="AU215" s="135">
        <v>0</v>
      </c>
      <c r="AV215" s="135">
        <v>0</v>
      </c>
      <c r="AW215" s="135">
        <v>0</v>
      </c>
      <c r="AX215" s="135">
        <v>0</v>
      </c>
      <c r="AY215" s="135">
        <v>0</v>
      </c>
      <c r="AZ215" s="135">
        <v>0</v>
      </c>
      <c r="BA215" s="135">
        <v>0</v>
      </c>
      <c r="BB215" s="135">
        <v>0</v>
      </c>
      <c r="BC215" s="139">
        <v>0</v>
      </c>
      <c r="BD215" s="139">
        <v>0</v>
      </c>
      <c r="BE215" s="139">
        <v>33</v>
      </c>
      <c r="BF215" s="139">
        <v>10</v>
      </c>
      <c r="BG215" s="139">
        <v>20</v>
      </c>
      <c r="BH215" s="139">
        <v>13</v>
      </c>
      <c r="BI215" s="139">
        <v>13</v>
      </c>
      <c r="BM215" s="604"/>
      <c r="BN215" s="131" t="s">
        <v>144</v>
      </c>
      <c r="BO215" s="135">
        <v>0</v>
      </c>
      <c r="BP215" s="135">
        <v>0</v>
      </c>
      <c r="BQ215" s="135">
        <v>0</v>
      </c>
      <c r="BR215" s="135">
        <v>0</v>
      </c>
      <c r="BS215" s="135">
        <v>0</v>
      </c>
      <c r="BT215" s="135">
        <v>0</v>
      </c>
      <c r="BU215" s="135">
        <v>0</v>
      </c>
      <c r="BV215" s="135">
        <v>0</v>
      </c>
      <c r="BW215" s="135">
        <v>0</v>
      </c>
      <c r="BX215" s="139">
        <v>0</v>
      </c>
      <c r="BY215" s="139">
        <v>0</v>
      </c>
      <c r="BZ215" s="139">
        <v>18</v>
      </c>
      <c r="CA215" s="139">
        <v>7</v>
      </c>
      <c r="CB215" s="139">
        <v>9</v>
      </c>
      <c r="CC215" s="139">
        <v>10</v>
      </c>
      <c r="CD215" s="139">
        <v>19</v>
      </c>
    </row>
    <row r="216" spans="2:82" ht="18" customHeight="1">
      <c r="B216" s="131" t="s">
        <v>37</v>
      </c>
      <c r="C216" s="133">
        <f t="shared" ref="C216:N217" si="198">Y217+AT216*$V$6+AT223*$V$8+AT230*$V$10</f>
        <v>7.6</v>
      </c>
      <c r="D216" s="133">
        <f t="shared" si="198"/>
        <v>64</v>
      </c>
      <c r="E216" s="133">
        <f t="shared" si="198"/>
        <v>87</v>
      </c>
      <c r="F216" s="133">
        <f t="shared" si="198"/>
        <v>52</v>
      </c>
      <c r="G216" s="133">
        <f t="shared" si="198"/>
        <v>15.8</v>
      </c>
      <c r="H216" s="133">
        <f t="shared" si="198"/>
        <v>51.800000000000004</v>
      </c>
      <c r="I216" s="133">
        <f t="shared" si="198"/>
        <v>118.4</v>
      </c>
      <c r="J216" s="133">
        <f t="shared" si="198"/>
        <v>172.2</v>
      </c>
      <c r="K216" s="133">
        <f t="shared" si="198"/>
        <v>151.4</v>
      </c>
      <c r="L216" s="133">
        <f t="shared" si="198"/>
        <v>194.2</v>
      </c>
      <c r="M216" s="133">
        <f t="shared" si="198"/>
        <v>185.8</v>
      </c>
      <c r="N216" s="133">
        <f t="shared" si="198"/>
        <v>152</v>
      </c>
      <c r="O216" s="133">
        <f t="shared" ref="O216:R216" si="199">AK217+BF216*$V$6+BF223*$V$8+BF230*$V$10</f>
        <v>121.6</v>
      </c>
      <c r="P216" s="133">
        <f t="shared" si="199"/>
        <v>127.8</v>
      </c>
      <c r="Q216" s="133">
        <f t="shared" si="199"/>
        <v>165.60000000000002</v>
      </c>
      <c r="R216" s="133">
        <f t="shared" si="199"/>
        <v>141</v>
      </c>
      <c r="S216" s="133"/>
      <c r="T216" s="344">
        <v>64.934048592912063</v>
      </c>
      <c r="U216" s="133"/>
      <c r="X216" s="131" t="s">
        <v>144</v>
      </c>
      <c r="Y216" s="135">
        <v>0</v>
      </c>
      <c r="Z216" s="135">
        <v>0</v>
      </c>
      <c r="AA216" s="135">
        <v>0</v>
      </c>
      <c r="AB216" s="135">
        <v>0</v>
      </c>
      <c r="AC216" s="135">
        <v>0</v>
      </c>
      <c r="AD216" s="135">
        <v>0</v>
      </c>
      <c r="AE216" s="135">
        <v>0</v>
      </c>
      <c r="AF216" s="135">
        <v>0</v>
      </c>
      <c r="AG216" s="135">
        <v>0</v>
      </c>
      <c r="AH216" s="411">
        <v>0</v>
      </c>
      <c r="AI216" s="135">
        <v>0</v>
      </c>
      <c r="AJ216" s="135">
        <v>74</v>
      </c>
      <c r="AK216" s="135">
        <v>36</v>
      </c>
      <c r="AL216" s="135">
        <v>47</v>
      </c>
      <c r="AM216" s="135">
        <v>39</v>
      </c>
      <c r="AN216" s="135">
        <v>49</v>
      </c>
      <c r="AO216" s="136"/>
      <c r="AP216" s="326"/>
      <c r="AQ216" s="122"/>
      <c r="AR216" s="600"/>
      <c r="AS216" s="131" t="s">
        <v>37</v>
      </c>
      <c r="AT216" s="139">
        <v>2</v>
      </c>
      <c r="AU216" s="139">
        <v>10</v>
      </c>
      <c r="AV216" s="139">
        <v>15</v>
      </c>
      <c r="AW216" s="139">
        <v>13</v>
      </c>
      <c r="AX216" s="139">
        <v>3</v>
      </c>
      <c r="AY216" s="139">
        <v>9</v>
      </c>
      <c r="AZ216" s="139">
        <v>19</v>
      </c>
      <c r="BA216" s="139">
        <v>25</v>
      </c>
      <c r="BB216" s="139">
        <v>21</v>
      </c>
      <c r="BC216" s="139">
        <v>24</v>
      </c>
      <c r="BD216" s="139">
        <v>31</v>
      </c>
      <c r="BE216" s="139">
        <v>23</v>
      </c>
      <c r="BF216" s="139">
        <v>16</v>
      </c>
      <c r="BG216" s="139">
        <v>17</v>
      </c>
      <c r="BH216" s="139">
        <v>26</v>
      </c>
      <c r="BI216" s="139">
        <v>25</v>
      </c>
      <c r="BM216" s="604"/>
      <c r="BN216" s="142" t="s">
        <v>37</v>
      </c>
      <c r="BO216" s="139">
        <v>3</v>
      </c>
      <c r="BP216" s="139">
        <v>26</v>
      </c>
      <c r="BQ216" s="139">
        <v>33</v>
      </c>
      <c r="BR216" s="139">
        <v>13</v>
      </c>
      <c r="BS216" s="139">
        <v>2</v>
      </c>
      <c r="BT216" s="139">
        <v>13</v>
      </c>
      <c r="BU216" s="139">
        <v>51</v>
      </c>
      <c r="BV216" s="139">
        <v>59</v>
      </c>
      <c r="BW216" s="139">
        <v>56</v>
      </c>
      <c r="BX216" s="139">
        <v>71</v>
      </c>
      <c r="BY216" s="139">
        <v>57</v>
      </c>
      <c r="BZ216" s="139">
        <v>51</v>
      </c>
      <c r="CA216" s="139">
        <v>40</v>
      </c>
      <c r="CB216" s="139">
        <v>36</v>
      </c>
      <c r="CC216" s="139">
        <v>43</v>
      </c>
      <c r="CD216" s="139">
        <v>49</v>
      </c>
    </row>
    <row r="217" spans="2:82">
      <c r="B217" s="131" t="s">
        <v>38</v>
      </c>
      <c r="C217" s="133">
        <f t="shared" si="198"/>
        <v>157.6</v>
      </c>
      <c r="D217" s="133">
        <f t="shared" si="198"/>
        <v>112</v>
      </c>
      <c r="E217" s="133">
        <f t="shared" si="198"/>
        <v>89.6</v>
      </c>
      <c r="F217" s="133">
        <f t="shared" si="198"/>
        <v>113</v>
      </c>
      <c r="G217" s="133">
        <f t="shared" si="198"/>
        <v>103.2</v>
      </c>
      <c r="H217" s="133">
        <f t="shared" si="198"/>
        <v>148</v>
      </c>
      <c r="I217" s="133">
        <f t="shared" si="198"/>
        <v>140.4</v>
      </c>
      <c r="J217" s="133">
        <f t="shared" si="198"/>
        <v>34.200000000000003</v>
      </c>
      <c r="K217" s="133">
        <f t="shared" si="198"/>
        <v>38.4</v>
      </c>
      <c r="L217" s="133">
        <f t="shared" si="198"/>
        <v>56.8</v>
      </c>
      <c r="M217" s="133">
        <f t="shared" si="198"/>
        <v>123.6</v>
      </c>
      <c r="N217" s="133">
        <f t="shared" si="198"/>
        <v>113.60000000000001</v>
      </c>
      <c r="O217" s="133">
        <f t="shared" ref="O217:R217" si="200">AK218+BF217*$V$6+BF224*$V$8+BF231*$V$10</f>
        <v>100.39999999999999</v>
      </c>
      <c r="P217" s="133">
        <f t="shared" si="200"/>
        <v>303.40000000000003</v>
      </c>
      <c r="Q217" s="133">
        <f t="shared" si="200"/>
        <v>144.6</v>
      </c>
      <c r="R217" s="133">
        <f t="shared" si="200"/>
        <v>147.60000000000002</v>
      </c>
      <c r="S217" s="133"/>
      <c r="T217" s="344">
        <v>44.375273395088904</v>
      </c>
      <c r="U217" s="133"/>
      <c r="X217" s="131" t="s">
        <v>37</v>
      </c>
      <c r="Y217" s="135">
        <v>4</v>
      </c>
      <c r="Z217" s="135">
        <v>32</v>
      </c>
      <c r="AA217" s="135">
        <v>45</v>
      </c>
      <c r="AB217" s="135">
        <v>28</v>
      </c>
      <c r="AC217" s="135">
        <v>9</v>
      </c>
      <c r="AD217" s="135">
        <v>28</v>
      </c>
      <c r="AE217" s="135">
        <v>60</v>
      </c>
      <c r="AF217" s="135">
        <v>91</v>
      </c>
      <c r="AG217" s="135">
        <v>77</v>
      </c>
      <c r="AH217" s="411">
        <v>99</v>
      </c>
      <c r="AI217" s="135">
        <v>95</v>
      </c>
      <c r="AJ217" s="135">
        <v>77</v>
      </c>
      <c r="AK217" s="135">
        <v>61</v>
      </c>
      <c r="AL217" s="135">
        <v>66</v>
      </c>
      <c r="AM217" s="135">
        <v>87</v>
      </c>
      <c r="AN217" s="135">
        <v>73</v>
      </c>
      <c r="AO217" s="136"/>
      <c r="AP217" s="326"/>
      <c r="AQ217" s="122"/>
      <c r="AR217" s="601"/>
      <c r="AS217" s="147" t="s">
        <v>38</v>
      </c>
      <c r="AT217" s="145">
        <v>33</v>
      </c>
      <c r="AU217" s="145">
        <v>24</v>
      </c>
      <c r="AV217" s="146">
        <v>17</v>
      </c>
      <c r="AW217" s="145">
        <v>23</v>
      </c>
      <c r="AX217" s="145">
        <v>13</v>
      </c>
      <c r="AY217" s="146">
        <v>17</v>
      </c>
      <c r="AZ217" s="146">
        <v>30</v>
      </c>
      <c r="BA217" s="146">
        <v>5</v>
      </c>
      <c r="BB217" s="146">
        <v>5</v>
      </c>
      <c r="BC217" s="146">
        <v>12</v>
      </c>
      <c r="BD217" s="146">
        <v>19</v>
      </c>
      <c r="BE217" s="146">
        <v>13</v>
      </c>
      <c r="BF217" s="146">
        <v>21</v>
      </c>
      <c r="BG217" s="146">
        <v>67</v>
      </c>
      <c r="BH217" s="146">
        <v>39</v>
      </c>
      <c r="BI217" s="146">
        <v>31</v>
      </c>
      <c r="BM217" s="604"/>
      <c r="BN217" s="144" t="s">
        <v>38</v>
      </c>
      <c r="BO217" s="145">
        <v>55</v>
      </c>
      <c r="BP217" s="145">
        <v>39</v>
      </c>
      <c r="BQ217" s="146">
        <v>37</v>
      </c>
      <c r="BR217" s="145">
        <v>45</v>
      </c>
      <c r="BS217" s="145">
        <v>34</v>
      </c>
      <c r="BT217" s="146">
        <v>58</v>
      </c>
      <c r="BU217" s="146">
        <v>56</v>
      </c>
      <c r="BV217" s="146">
        <v>10</v>
      </c>
      <c r="BW217" s="146">
        <v>14</v>
      </c>
      <c r="BX217" s="146">
        <v>28</v>
      </c>
      <c r="BY217" s="146">
        <v>44</v>
      </c>
      <c r="BZ217" s="146">
        <v>34</v>
      </c>
      <c r="CA217" s="146">
        <v>19</v>
      </c>
      <c r="CB217" s="146">
        <v>81</v>
      </c>
      <c r="CC217" s="146">
        <v>42</v>
      </c>
      <c r="CD217" s="146">
        <v>49</v>
      </c>
    </row>
    <row r="218" spans="2:82">
      <c r="B218" s="131" t="s">
        <v>39</v>
      </c>
      <c r="C218" s="133">
        <f t="shared" ref="C218:N221" si="201">Y219</f>
        <v>0</v>
      </c>
      <c r="D218" s="133">
        <f t="shared" si="201"/>
        <v>0</v>
      </c>
      <c r="E218" s="133">
        <f t="shared" si="201"/>
        <v>0</v>
      </c>
      <c r="F218" s="133">
        <f t="shared" si="201"/>
        <v>432</v>
      </c>
      <c r="G218" s="133">
        <f t="shared" si="201"/>
        <v>375</v>
      </c>
      <c r="H218" s="133">
        <f t="shared" si="201"/>
        <v>360</v>
      </c>
      <c r="I218" s="133">
        <f t="shared" si="201"/>
        <v>427</v>
      </c>
      <c r="J218" s="133">
        <f t="shared" si="201"/>
        <v>427</v>
      </c>
      <c r="K218" s="133">
        <f t="shared" si="201"/>
        <v>333</v>
      </c>
      <c r="L218" s="133">
        <f t="shared" si="201"/>
        <v>315</v>
      </c>
      <c r="M218" s="133">
        <f t="shared" si="201"/>
        <v>285</v>
      </c>
      <c r="N218" s="133">
        <f t="shared" si="201"/>
        <v>318</v>
      </c>
      <c r="O218" s="133">
        <f t="shared" ref="O218:O221" si="202">AK219</f>
        <v>321</v>
      </c>
      <c r="P218" s="133">
        <f t="shared" ref="P218:P221" si="203">AL219</f>
        <v>320</v>
      </c>
      <c r="Q218" s="133">
        <f t="shared" ref="Q218:Q221" si="204">AM219</f>
        <v>302</v>
      </c>
      <c r="R218" s="133">
        <f t="shared" ref="R218:R221" si="205">AN219</f>
        <v>369</v>
      </c>
      <c r="S218" s="133"/>
      <c r="T218" s="346">
        <v>32.341923257592455</v>
      </c>
      <c r="X218" s="131" t="s">
        <v>38</v>
      </c>
      <c r="Y218" s="135">
        <v>83</v>
      </c>
      <c r="Z218" s="135">
        <v>59</v>
      </c>
      <c r="AA218" s="135">
        <v>45</v>
      </c>
      <c r="AB218" s="135">
        <v>58</v>
      </c>
      <c r="AC218" s="135">
        <v>52</v>
      </c>
      <c r="AD218" s="135">
        <v>74</v>
      </c>
      <c r="AE218" s="135">
        <v>73</v>
      </c>
      <c r="AF218" s="135">
        <v>17</v>
      </c>
      <c r="AG218" s="135">
        <v>19</v>
      </c>
      <c r="AH218" s="411">
        <v>29</v>
      </c>
      <c r="AI218" s="135">
        <v>66</v>
      </c>
      <c r="AJ218" s="135">
        <v>61</v>
      </c>
      <c r="AK218" s="135">
        <v>53</v>
      </c>
      <c r="AL218" s="135">
        <v>161</v>
      </c>
      <c r="AM218" s="135">
        <v>81</v>
      </c>
      <c r="AN218" s="135">
        <v>80</v>
      </c>
      <c r="AO218" s="136"/>
      <c r="AP218" s="326"/>
      <c r="AQ218" s="122"/>
      <c r="AR218" s="600" t="s">
        <v>99</v>
      </c>
      <c r="AS218" s="376" t="s">
        <v>33</v>
      </c>
      <c r="AT218" s="138">
        <v>778</v>
      </c>
      <c r="AU218" s="138">
        <v>768</v>
      </c>
      <c r="AV218" s="138">
        <v>901</v>
      </c>
      <c r="AW218" s="138">
        <v>872</v>
      </c>
      <c r="AX218" s="138">
        <v>861</v>
      </c>
      <c r="AY218" s="138">
        <v>1104</v>
      </c>
      <c r="AZ218" s="138">
        <v>720</v>
      </c>
      <c r="BA218" s="138">
        <v>688</v>
      </c>
      <c r="BB218" s="138">
        <v>622</v>
      </c>
      <c r="BC218" s="138">
        <v>607</v>
      </c>
      <c r="BD218" s="138">
        <v>558</v>
      </c>
      <c r="BE218" s="139">
        <v>635</v>
      </c>
      <c r="BF218" s="139">
        <v>561</v>
      </c>
      <c r="BG218" s="139">
        <v>607</v>
      </c>
      <c r="BH218" s="139">
        <v>564</v>
      </c>
      <c r="BI218" s="139">
        <v>515</v>
      </c>
      <c r="BM218" s="602" t="s">
        <v>52</v>
      </c>
      <c r="BN218" s="137" t="s">
        <v>33</v>
      </c>
      <c r="BO218" s="138">
        <v>1201</v>
      </c>
      <c r="BP218" s="138">
        <v>1175</v>
      </c>
      <c r="BQ218" s="138">
        <v>1344</v>
      </c>
      <c r="BR218" s="138">
        <v>1373</v>
      </c>
      <c r="BS218" s="138">
        <v>1371</v>
      </c>
      <c r="BT218" s="138">
        <v>1825</v>
      </c>
      <c r="BU218" s="138">
        <v>1260</v>
      </c>
      <c r="BV218" s="138">
        <v>1190</v>
      </c>
      <c r="BW218" s="138">
        <v>1078</v>
      </c>
      <c r="BX218" s="138">
        <v>1003</v>
      </c>
      <c r="BY218" s="138">
        <v>989</v>
      </c>
      <c r="BZ218" s="138">
        <v>1050</v>
      </c>
      <c r="CA218" s="138">
        <v>940</v>
      </c>
      <c r="CB218" s="138">
        <v>996</v>
      </c>
      <c r="CC218" s="138">
        <v>973</v>
      </c>
      <c r="CD218" s="138">
        <v>873</v>
      </c>
    </row>
    <row r="219" spans="2:82">
      <c r="B219" s="131" t="s">
        <v>15</v>
      </c>
      <c r="C219" s="133">
        <f t="shared" si="201"/>
        <v>402</v>
      </c>
      <c r="D219" s="133">
        <f t="shared" si="201"/>
        <v>435</v>
      </c>
      <c r="E219" s="133">
        <f t="shared" si="201"/>
        <v>422</v>
      </c>
      <c r="F219" s="133">
        <f t="shared" si="201"/>
        <v>399</v>
      </c>
      <c r="G219" s="133">
        <f t="shared" si="201"/>
        <v>397</v>
      </c>
      <c r="H219" s="133">
        <f t="shared" si="201"/>
        <v>417</v>
      </c>
      <c r="I219" s="133">
        <f t="shared" si="201"/>
        <v>413</v>
      </c>
      <c r="J219" s="133">
        <f t="shared" si="201"/>
        <v>486</v>
      </c>
      <c r="K219" s="133">
        <f t="shared" si="201"/>
        <v>451</v>
      </c>
      <c r="L219" s="133">
        <f t="shared" si="201"/>
        <v>394</v>
      </c>
      <c r="M219" s="133">
        <f t="shared" si="201"/>
        <v>446</v>
      </c>
      <c r="N219" s="133">
        <f t="shared" si="201"/>
        <v>399</v>
      </c>
      <c r="O219" s="133">
        <f t="shared" si="202"/>
        <v>370</v>
      </c>
      <c r="P219" s="133">
        <f t="shared" si="203"/>
        <v>445</v>
      </c>
      <c r="Q219" s="133">
        <f t="shared" si="204"/>
        <v>382</v>
      </c>
      <c r="R219" s="133">
        <f t="shared" si="205"/>
        <v>404</v>
      </c>
      <c r="S219" s="133"/>
      <c r="T219" s="344">
        <v>28.960509510557841</v>
      </c>
      <c r="X219" s="131" t="s">
        <v>39</v>
      </c>
      <c r="Y219" s="135"/>
      <c r="Z219" s="135"/>
      <c r="AA219" s="135"/>
      <c r="AB219" s="135">
        <v>432</v>
      </c>
      <c r="AC219" s="135">
        <v>375</v>
      </c>
      <c r="AD219" s="135">
        <v>360</v>
      </c>
      <c r="AE219" s="135">
        <v>427</v>
      </c>
      <c r="AF219" s="135">
        <v>427</v>
      </c>
      <c r="AG219" s="135">
        <v>333</v>
      </c>
      <c r="AH219" s="411">
        <v>315</v>
      </c>
      <c r="AI219" s="135">
        <v>285</v>
      </c>
      <c r="AJ219" s="135">
        <v>318</v>
      </c>
      <c r="AK219" s="135">
        <v>321</v>
      </c>
      <c r="AL219" s="135">
        <v>320</v>
      </c>
      <c r="AM219" s="135">
        <v>302</v>
      </c>
      <c r="AN219" s="135">
        <v>369</v>
      </c>
      <c r="AO219" s="136"/>
      <c r="AP219" s="326"/>
      <c r="AQ219" s="122"/>
      <c r="AR219" s="600"/>
      <c r="AS219" s="131" t="s">
        <v>9</v>
      </c>
      <c r="AT219" s="139">
        <v>545</v>
      </c>
      <c r="AU219" s="139">
        <v>585</v>
      </c>
      <c r="AV219" s="139">
        <v>631</v>
      </c>
      <c r="AW219" s="139">
        <v>660</v>
      </c>
      <c r="AX219" s="139">
        <v>643</v>
      </c>
      <c r="AY219" s="139">
        <v>676</v>
      </c>
      <c r="AZ219" s="139">
        <v>583</v>
      </c>
      <c r="BA219" s="139">
        <v>515</v>
      </c>
      <c r="BB219" s="139">
        <v>506</v>
      </c>
      <c r="BC219" s="139">
        <v>511</v>
      </c>
      <c r="BD219" s="139">
        <v>450</v>
      </c>
      <c r="BE219" s="139">
        <v>508</v>
      </c>
      <c r="BF219" s="139">
        <v>481</v>
      </c>
      <c r="BG219" s="139">
        <v>497</v>
      </c>
      <c r="BH219" s="139">
        <v>437</v>
      </c>
      <c r="BI219" s="139">
        <v>405</v>
      </c>
      <c r="BM219" s="600"/>
      <c r="BN219" s="142" t="s">
        <v>9</v>
      </c>
      <c r="BO219" s="139">
        <v>873</v>
      </c>
      <c r="BP219" s="139">
        <v>920</v>
      </c>
      <c r="BQ219" s="139">
        <v>982</v>
      </c>
      <c r="BR219" s="139">
        <v>1044</v>
      </c>
      <c r="BS219" s="139">
        <v>1043</v>
      </c>
      <c r="BT219" s="139">
        <v>1244</v>
      </c>
      <c r="BU219" s="139">
        <v>1043</v>
      </c>
      <c r="BV219" s="139">
        <v>941</v>
      </c>
      <c r="BW219" s="139">
        <v>911</v>
      </c>
      <c r="BX219" s="139">
        <v>872</v>
      </c>
      <c r="BY219" s="139">
        <v>804</v>
      </c>
      <c r="BZ219" s="139">
        <v>896</v>
      </c>
      <c r="CA219" s="139">
        <v>821</v>
      </c>
      <c r="CB219" s="139">
        <v>834</v>
      </c>
      <c r="CC219" s="139">
        <v>818</v>
      </c>
      <c r="CD219" s="139">
        <v>723</v>
      </c>
    </row>
    <row r="220" spans="2:82">
      <c r="B220" s="131" t="s">
        <v>40</v>
      </c>
      <c r="C220" s="133">
        <f t="shared" si="201"/>
        <v>0</v>
      </c>
      <c r="D220" s="133">
        <f t="shared" si="201"/>
        <v>0</v>
      </c>
      <c r="E220" s="133">
        <f t="shared" si="201"/>
        <v>0</v>
      </c>
      <c r="F220" s="133">
        <f t="shared" si="201"/>
        <v>48554</v>
      </c>
      <c r="G220" s="133">
        <f t="shared" si="201"/>
        <v>47022</v>
      </c>
      <c r="H220" s="133">
        <f t="shared" si="201"/>
        <v>49275</v>
      </c>
      <c r="I220" s="133">
        <f t="shared" si="201"/>
        <v>94910</v>
      </c>
      <c r="J220" s="133">
        <f t="shared" si="201"/>
        <v>82250</v>
      </c>
      <c r="K220" s="133">
        <f t="shared" si="201"/>
        <v>116535</v>
      </c>
      <c r="L220" s="133">
        <f t="shared" si="201"/>
        <v>102286</v>
      </c>
      <c r="M220" s="133">
        <f t="shared" si="201"/>
        <v>79517</v>
      </c>
      <c r="N220" s="133">
        <f t="shared" si="201"/>
        <v>99351.450000000041</v>
      </c>
      <c r="O220" s="133">
        <f t="shared" si="202"/>
        <v>111294.39999999999</v>
      </c>
      <c r="P220" s="133">
        <f t="shared" si="203"/>
        <v>94935.239999999962</v>
      </c>
      <c r="Q220" s="133">
        <f t="shared" si="204"/>
        <v>129488.46500130008</v>
      </c>
      <c r="R220" s="133">
        <f t="shared" si="205"/>
        <v>117969.00314954475</v>
      </c>
      <c r="S220" s="133"/>
      <c r="T220" s="346">
        <v>28944.717956328903</v>
      </c>
      <c r="X220" s="131" t="s">
        <v>15</v>
      </c>
      <c r="Y220" s="135">
        <v>402</v>
      </c>
      <c r="Z220" s="135">
        <v>435</v>
      </c>
      <c r="AA220" s="135">
        <v>422</v>
      </c>
      <c r="AB220" s="135">
        <v>399</v>
      </c>
      <c r="AC220" s="135">
        <v>397</v>
      </c>
      <c r="AD220" s="135">
        <v>417</v>
      </c>
      <c r="AE220" s="135">
        <v>413</v>
      </c>
      <c r="AF220" s="135">
        <v>486</v>
      </c>
      <c r="AG220" s="135">
        <v>451</v>
      </c>
      <c r="AH220" s="411">
        <v>394</v>
      </c>
      <c r="AI220" s="135">
        <v>446</v>
      </c>
      <c r="AJ220" s="135">
        <v>399</v>
      </c>
      <c r="AK220" s="135">
        <v>370</v>
      </c>
      <c r="AL220" s="135">
        <v>445</v>
      </c>
      <c r="AM220" s="135">
        <v>382</v>
      </c>
      <c r="AN220" s="135">
        <v>404</v>
      </c>
      <c r="AO220" s="136"/>
      <c r="AP220" s="326"/>
      <c r="AQ220" s="122"/>
      <c r="AR220" s="600"/>
      <c r="AS220" s="131" t="s">
        <v>34</v>
      </c>
      <c r="AT220" s="139">
        <v>572</v>
      </c>
      <c r="AU220" s="139">
        <v>426</v>
      </c>
      <c r="AV220" s="139">
        <v>440</v>
      </c>
      <c r="AW220" s="139">
        <v>489</v>
      </c>
      <c r="AX220" s="139">
        <v>497</v>
      </c>
      <c r="AY220" s="139">
        <v>480</v>
      </c>
      <c r="AZ220" s="139">
        <v>457</v>
      </c>
      <c r="BA220" s="139">
        <v>431</v>
      </c>
      <c r="BB220" s="139">
        <v>427</v>
      </c>
      <c r="BC220" s="139">
        <v>424</v>
      </c>
      <c r="BD220" s="139">
        <v>381</v>
      </c>
      <c r="BE220" s="139">
        <v>365</v>
      </c>
      <c r="BF220" s="139">
        <v>420</v>
      </c>
      <c r="BG220" s="139">
        <v>403</v>
      </c>
      <c r="BH220" s="139">
        <v>392</v>
      </c>
      <c r="BI220" s="139">
        <v>365</v>
      </c>
      <c r="BM220" s="600"/>
      <c r="BN220" s="142" t="s">
        <v>34</v>
      </c>
      <c r="BO220" s="139">
        <v>1006</v>
      </c>
      <c r="BP220" s="139">
        <v>720</v>
      </c>
      <c r="BQ220" s="139">
        <v>745</v>
      </c>
      <c r="BR220" s="139">
        <v>802</v>
      </c>
      <c r="BS220" s="139">
        <v>822</v>
      </c>
      <c r="BT220" s="139">
        <v>883</v>
      </c>
      <c r="BU220" s="139">
        <v>888</v>
      </c>
      <c r="BV220" s="139">
        <v>823</v>
      </c>
      <c r="BW220" s="139">
        <v>820</v>
      </c>
      <c r="BX220" s="139">
        <v>757</v>
      </c>
      <c r="BY220" s="139">
        <v>672</v>
      </c>
      <c r="BZ220" s="139">
        <v>701</v>
      </c>
      <c r="CA220" s="139">
        <v>752</v>
      </c>
      <c r="CB220" s="139">
        <v>720</v>
      </c>
      <c r="CC220" s="139">
        <v>742</v>
      </c>
      <c r="CD220" s="139">
        <v>709</v>
      </c>
    </row>
    <row r="221" spans="2:82">
      <c r="B221" s="147" t="s">
        <v>41</v>
      </c>
      <c r="C221" s="148">
        <f t="shared" si="201"/>
        <v>18.789544321595194</v>
      </c>
      <c r="D221" s="148">
        <f t="shared" si="201"/>
        <v>20.023568503206864</v>
      </c>
      <c r="E221" s="148">
        <f t="shared" si="201"/>
        <v>20.262048278008887</v>
      </c>
      <c r="F221" s="148">
        <f t="shared" si="201"/>
        <v>18.115401818995082</v>
      </c>
      <c r="G221" s="148">
        <f t="shared" si="201"/>
        <v>17.377143227263055</v>
      </c>
      <c r="H221" s="148">
        <f t="shared" si="201"/>
        <v>17.214116879941315</v>
      </c>
      <c r="I221" s="148">
        <f t="shared" si="201"/>
        <v>19.127045627172219</v>
      </c>
      <c r="J221" s="148">
        <f t="shared" si="201"/>
        <v>21.917293846831992</v>
      </c>
      <c r="K221" s="148">
        <f t="shared" si="201"/>
        <v>22.40644531081163</v>
      </c>
      <c r="L221" s="148">
        <f t="shared" si="201"/>
        <v>24.728910126814924</v>
      </c>
      <c r="M221" s="148">
        <f t="shared" si="201"/>
        <v>25.83883442053045</v>
      </c>
      <c r="N221" s="148">
        <f t="shared" si="201"/>
        <v>29.20193115849964</v>
      </c>
      <c r="O221" s="148">
        <f t="shared" si="202"/>
        <v>27.268771454817969</v>
      </c>
      <c r="P221" s="148">
        <f t="shared" si="203"/>
        <v>30.675958332470437</v>
      </c>
      <c r="Q221" s="148">
        <f t="shared" si="204"/>
        <v>30.357985373908942</v>
      </c>
      <c r="R221" s="148">
        <f t="shared" si="205"/>
        <v>30.786143499542362</v>
      </c>
      <c r="S221" s="149"/>
      <c r="T221" s="345">
        <v>2.4110428219426434</v>
      </c>
      <c r="X221" s="131" t="s">
        <v>40</v>
      </c>
      <c r="Y221" s="135"/>
      <c r="Z221" s="135"/>
      <c r="AA221" s="135"/>
      <c r="AB221" s="135">
        <v>48554</v>
      </c>
      <c r="AC221" s="135">
        <v>47022</v>
      </c>
      <c r="AD221" s="135">
        <v>49275</v>
      </c>
      <c r="AE221" s="135">
        <v>94910</v>
      </c>
      <c r="AF221" s="135">
        <v>82250</v>
      </c>
      <c r="AG221" s="135">
        <v>116535</v>
      </c>
      <c r="AH221" s="411">
        <v>102286</v>
      </c>
      <c r="AI221" s="135">
        <v>79517</v>
      </c>
      <c r="AJ221" s="135">
        <v>99351.450000000041</v>
      </c>
      <c r="AK221" s="135">
        <v>111294.39999999999</v>
      </c>
      <c r="AL221" s="135">
        <v>94935.239999999962</v>
      </c>
      <c r="AM221" s="135">
        <v>129488.46500130008</v>
      </c>
      <c r="AN221" s="135">
        <v>117969.00314954475</v>
      </c>
      <c r="AO221" s="136"/>
      <c r="AP221" s="326"/>
      <c r="AQ221" s="122"/>
      <c r="AR221" s="600"/>
      <c r="AS221" s="131" t="s">
        <v>36</v>
      </c>
      <c r="AT221" s="139">
        <v>249</v>
      </c>
      <c r="AU221" s="139">
        <v>251</v>
      </c>
      <c r="AV221" s="139">
        <v>254</v>
      </c>
      <c r="AW221" s="139">
        <v>216</v>
      </c>
      <c r="AX221" s="139">
        <v>233</v>
      </c>
      <c r="AY221" s="139">
        <v>257</v>
      </c>
      <c r="AZ221" s="139">
        <v>265</v>
      </c>
      <c r="BA221" s="139">
        <v>301</v>
      </c>
      <c r="BB221" s="139">
        <v>287</v>
      </c>
      <c r="BC221" s="139">
        <v>296</v>
      </c>
      <c r="BD221" s="139">
        <v>287</v>
      </c>
      <c r="BE221" s="139">
        <v>347</v>
      </c>
      <c r="BF221" s="139">
        <v>289</v>
      </c>
      <c r="BG221" s="139">
        <v>303</v>
      </c>
      <c r="BH221" s="139">
        <v>323</v>
      </c>
      <c r="BI221" s="139">
        <v>320</v>
      </c>
      <c r="BM221" s="600"/>
      <c r="BN221" s="142" t="s">
        <v>36</v>
      </c>
      <c r="BO221" s="139">
        <v>352</v>
      </c>
      <c r="BP221" s="139">
        <v>378</v>
      </c>
      <c r="BQ221" s="139">
        <v>378</v>
      </c>
      <c r="BR221" s="139">
        <v>373</v>
      </c>
      <c r="BS221" s="139">
        <v>373</v>
      </c>
      <c r="BT221" s="139">
        <v>417</v>
      </c>
      <c r="BU221" s="139">
        <v>496</v>
      </c>
      <c r="BV221" s="139">
        <v>556</v>
      </c>
      <c r="BW221" s="139">
        <v>577</v>
      </c>
      <c r="BX221" s="139">
        <v>602</v>
      </c>
      <c r="BY221" s="139">
        <v>562</v>
      </c>
      <c r="BZ221" s="139">
        <v>640</v>
      </c>
      <c r="CA221" s="139">
        <v>584</v>
      </c>
      <c r="CB221" s="139">
        <v>615</v>
      </c>
      <c r="CC221" s="139">
        <v>630</v>
      </c>
      <c r="CD221" s="139">
        <v>635</v>
      </c>
    </row>
    <row r="222" spans="2:82">
      <c r="C222" s="131"/>
      <c r="D222" s="131"/>
      <c r="E222" s="131"/>
      <c r="O222" s="153"/>
      <c r="P222" s="153"/>
      <c r="Q222" s="153"/>
      <c r="R222" s="153"/>
      <c r="T222" s="91"/>
      <c r="V222" s="125"/>
      <c r="X222" s="147" t="s">
        <v>41</v>
      </c>
      <c r="Y222" s="150">
        <v>18.789544321595194</v>
      </c>
      <c r="Z222" s="150">
        <v>20.023568503206864</v>
      </c>
      <c r="AA222" s="150">
        <v>20.262048278008887</v>
      </c>
      <c r="AB222" s="150">
        <v>18.115401818995082</v>
      </c>
      <c r="AC222" s="150">
        <v>17.377143227263055</v>
      </c>
      <c r="AD222" s="150">
        <v>17.214116879941315</v>
      </c>
      <c r="AE222" s="150">
        <v>19.127045627172219</v>
      </c>
      <c r="AF222" s="150">
        <v>21.917293846831992</v>
      </c>
      <c r="AG222" s="150">
        <v>22.40644531081163</v>
      </c>
      <c r="AH222" s="412">
        <v>24.728910126814924</v>
      </c>
      <c r="AI222" s="150">
        <v>25.83883442053045</v>
      </c>
      <c r="AJ222" s="150">
        <v>29.20193115849964</v>
      </c>
      <c r="AK222" s="150">
        <v>27.268771454817969</v>
      </c>
      <c r="AL222" s="150">
        <f>(AL215+AL217+$V$13*AL216)/CU13*100</f>
        <v>30.675958332470437</v>
      </c>
      <c r="AM222" s="150">
        <f>(AM215+AM217+$V$13*AM216)/CV13*100</f>
        <v>30.357985373908942</v>
      </c>
      <c r="AN222" s="150">
        <f>(AN215+AN217+$V$13*AN216)/CW13*100</f>
        <v>30.786143499542362</v>
      </c>
      <c r="AO222" s="164"/>
      <c r="AP222" s="326"/>
      <c r="AQ222" s="122"/>
      <c r="AR222" s="600"/>
      <c r="AS222" s="131" t="s">
        <v>144</v>
      </c>
      <c r="AT222" s="135">
        <v>0</v>
      </c>
      <c r="AU222" s="135">
        <v>0</v>
      </c>
      <c r="AV222" s="135">
        <v>0</v>
      </c>
      <c r="AW222" s="135">
        <v>0</v>
      </c>
      <c r="AX222" s="135">
        <v>0</v>
      </c>
      <c r="AY222" s="135">
        <v>0</v>
      </c>
      <c r="AZ222" s="135">
        <v>0</v>
      </c>
      <c r="BA222" s="135">
        <v>0</v>
      </c>
      <c r="BB222" s="135">
        <v>0</v>
      </c>
      <c r="BC222" s="139">
        <v>0</v>
      </c>
      <c r="BD222" s="139">
        <v>0</v>
      </c>
      <c r="BE222" s="139">
        <v>24</v>
      </c>
      <c r="BF222" s="139">
        <v>13</v>
      </c>
      <c r="BG222" s="139">
        <v>13</v>
      </c>
      <c r="BH222" s="139">
        <v>12</v>
      </c>
      <c r="BI222" s="139">
        <v>17</v>
      </c>
      <c r="BM222" s="600"/>
      <c r="BN222" s="131" t="s">
        <v>144</v>
      </c>
      <c r="BO222" s="135">
        <v>0</v>
      </c>
      <c r="BP222" s="135">
        <v>0</v>
      </c>
      <c r="BQ222" s="135">
        <v>0</v>
      </c>
      <c r="BR222" s="135">
        <v>0</v>
      </c>
      <c r="BS222" s="135">
        <v>0</v>
      </c>
      <c r="BT222" s="135">
        <v>0</v>
      </c>
      <c r="BU222" s="135">
        <v>0</v>
      </c>
      <c r="BV222" s="135">
        <v>0</v>
      </c>
      <c r="BW222" s="135">
        <v>0</v>
      </c>
      <c r="BX222" s="139">
        <v>0</v>
      </c>
      <c r="BY222" s="139">
        <v>0</v>
      </c>
      <c r="BZ222" s="139">
        <v>56</v>
      </c>
      <c r="CA222" s="139">
        <v>22</v>
      </c>
      <c r="CB222" s="139">
        <v>28</v>
      </c>
      <c r="CC222" s="139">
        <v>25</v>
      </c>
      <c r="CD222" s="139">
        <v>34</v>
      </c>
    </row>
    <row r="223" spans="2:82">
      <c r="C223" s="131"/>
      <c r="D223" s="131"/>
      <c r="E223" s="131"/>
      <c r="T223" s="91"/>
      <c r="V223" s="133"/>
      <c r="X223" s="122"/>
      <c r="Y223" s="131"/>
      <c r="Z223" s="131"/>
      <c r="AA223" s="131"/>
      <c r="AB223" s="122"/>
      <c r="AC223" s="122"/>
      <c r="AD223" s="122"/>
      <c r="AE223" s="122"/>
      <c r="AF223" s="326"/>
      <c r="AG223" s="326"/>
      <c r="AH223" s="122"/>
      <c r="AI223" s="122"/>
      <c r="AJ223" s="122"/>
      <c r="AK223" s="122"/>
      <c r="AL223" s="122"/>
      <c r="AM223" s="156"/>
      <c r="AN223" s="122"/>
      <c r="AO223" s="122"/>
      <c r="AP223" s="326"/>
      <c r="AQ223" s="122"/>
      <c r="AR223" s="600"/>
      <c r="AS223" s="131" t="s">
        <v>37</v>
      </c>
      <c r="AT223" s="139">
        <v>2</v>
      </c>
      <c r="AU223" s="139">
        <v>12</v>
      </c>
      <c r="AV223" s="139">
        <v>18</v>
      </c>
      <c r="AW223" s="139">
        <v>10</v>
      </c>
      <c r="AX223" s="139">
        <v>2</v>
      </c>
      <c r="AY223" s="139">
        <v>13</v>
      </c>
      <c r="AZ223" s="139">
        <v>24</v>
      </c>
      <c r="BA223" s="139">
        <v>30</v>
      </c>
      <c r="BB223" s="139">
        <v>30</v>
      </c>
      <c r="BC223" s="139">
        <v>46</v>
      </c>
      <c r="BD223" s="139">
        <v>36</v>
      </c>
      <c r="BE223" s="139">
        <v>35</v>
      </c>
      <c r="BF223" s="139">
        <v>25</v>
      </c>
      <c r="BG223" s="139">
        <v>35</v>
      </c>
      <c r="BH223" s="139">
        <v>41</v>
      </c>
      <c r="BI223" s="139">
        <v>30</v>
      </c>
      <c r="BM223" s="600"/>
      <c r="BN223" s="142" t="s">
        <v>37</v>
      </c>
      <c r="BO223" s="139">
        <v>2</v>
      </c>
      <c r="BP223" s="139">
        <v>18</v>
      </c>
      <c r="BQ223" s="139">
        <v>24</v>
      </c>
      <c r="BR223" s="139">
        <v>12</v>
      </c>
      <c r="BS223" s="139">
        <v>5</v>
      </c>
      <c r="BT223" s="139">
        <v>16</v>
      </c>
      <c r="BU223" s="139">
        <v>36</v>
      </c>
      <c r="BV223" s="139">
        <v>57</v>
      </c>
      <c r="BW223" s="139">
        <v>55</v>
      </c>
      <c r="BX223" s="139">
        <v>68</v>
      </c>
      <c r="BY223" s="139">
        <v>75</v>
      </c>
      <c r="BZ223" s="139">
        <v>54</v>
      </c>
      <c r="CA223" s="139">
        <v>39</v>
      </c>
      <c r="CB223" s="139">
        <v>49</v>
      </c>
      <c r="CC223" s="139">
        <v>62</v>
      </c>
      <c r="CD223" s="139">
        <v>47</v>
      </c>
    </row>
    <row r="224" spans="2:82" ht="18" customHeight="1">
      <c r="C224" s="131"/>
      <c r="D224" s="131"/>
      <c r="E224" s="131"/>
      <c r="T224" s="91"/>
      <c r="V224" s="133"/>
      <c r="X224" s="122"/>
      <c r="Y224" s="131"/>
      <c r="Z224" s="131"/>
      <c r="AA224" s="131"/>
      <c r="AB224" s="122"/>
      <c r="AC224" s="122"/>
      <c r="AD224" s="122"/>
      <c r="AE224" s="122"/>
      <c r="AF224" s="326"/>
      <c r="AG224" s="326"/>
      <c r="AH224" s="122"/>
      <c r="AI224" s="122"/>
      <c r="AJ224" s="122"/>
      <c r="AK224" s="122"/>
      <c r="AL224" s="122"/>
      <c r="AM224" s="156"/>
      <c r="AN224" s="122"/>
      <c r="AO224" s="122"/>
      <c r="AP224" s="326"/>
      <c r="AQ224" s="122"/>
      <c r="AR224" s="601"/>
      <c r="AS224" s="147" t="s">
        <v>38</v>
      </c>
      <c r="AT224" s="145">
        <v>29</v>
      </c>
      <c r="AU224" s="145">
        <v>17</v>
      </c>
      <c r="AV224" s="146">
        <v>13</v>
      </c>
      <c r="AW224" s="145">
        <v>21</v>
      </c>
      <c r="AX224" s="145">
        <v>24</v>
      </c>
      <c r="AY224" s="146">
        <v>28</v>
      </c>
      <c r="AZ224" s="146">
        <v>23</v>
      </c>
      <c r="BA224" s="146">
        <v>6</v>
      </c>
      <c r="BB224" s="146">
        <v>7</v>
      </c>
      <c r="BC224" s="146">
        <v>11</v>
      </c>
      <c r="BD224" s="146">
        <v>22</v>
      </c>
      <c r="BE224" s="146">
        <v>23</v>
      </c>
      <c r="BF224" s="146">
        <v>21</v>
      </c>
      <c r="BG224" s="146">
        <v>60</v>
      </c>
      <c r="BH224" s="146">
        <v>24</v>
      </c>
      <c r="BI224" s="146">
        <v>32</v>
      </c>
      <c r="BM224" s="601"/>
      <c r="BN224" s="144" t="s">
        <v>38</v>
      </c>
      <c r="BO224" s="145">
        <v>45</v>
      </c>
      <c r="BP224" s="145">
        <v>29</v>
      </c>
      <c r="BQ224" s="146">
        <v>23</v>
      </c>
      <c r="BR224" s="145">
        <v>27</v>
      </c>
      <c r="BS224" s="145">
        <v>39</v>
      </c>
      <c r="BT224" s="146">
        <v>46</v>
      </c>
      <c r="BU224" s="146">
        <v>36</v>
      </c>
      <c r="BV224" s="146">
        <v>9</v>
      </c>
      <c r="BW224" s="146">
        <v>13</v>
      </c>
      <c r="BX224" s="146">
        <v>14</v>
      </c>
      <c r="BY224" s="146">
        <v>39</v>
      </c>
      <c r="BZ224" s="146">
        <v>43</v>
      </c>
      <c r="CA224" s="146">
        <v>39</v>
      </c>
      <c r="CB224" s="146">
        <v>106</v>
      </c>
      <c r="CC224" s="146">
        <v>38</v>
      </c>
      <c r="CD224" s="146">
        <v>46</v>
      </c>
    </row>
    <row r="225" spans="2:82">
      <c r="C225" s="131"/>
      <c r="D225" s="131"/>
      <c r="E225" s="131"/>
      <c r="T225" s="91"/>
      <c r="V225" s="133"/>
      <c r="X225" s="122"/>
      <c r="Y225" s="131"/>
      <c r="Z225" s="131"/>
      <c r="AA225" s="131"/>
      <c r="AB225" s="122"/>
      <c r="AC225" s="122"/>
      <c r="AD225" s="122"/>
      <c r="AE225" s="122"/>
      <c r="AF225" s="326"/>
      <c r="AG225" s="326"/>
      <c r="AH225" s="122"/>
      <c r="AI225" s="122"/>
      <c r="AJ225" s="122"/>
      <c r="AK225" s="122"/>
      <c r="AL225" s="122"/>
      <c r="AM225" s="156"/>
      <c r="AN225" s="122"/>
      <c r="AO225" s="122"/>
      <c r="AP225" s="326"/>
      <c r="AQ225" s="122"/>
      <c r="AR225" s="602" t="s">
        <v>100</v>
      </c>
      <c r="AS225" s="376" t="s">
        <v>33</v>
      </c>
      <c r="AT225" s="138">
        <v>296</v>
      </c>
      <c r="AU225" s="138">
        <v>249</v>
      </c>
      <c r="AV225" s="138">
        <v>276</v>
      </c>
      <c r="AW225" s="138">
        <v>262</v>
      </c>
      <c r="AX225" s="138">
        <v>265</v>
      </c>
      <c r="AY225" s="138">
        <v>424</v>
      </c>
      <c r="AZ225" s="138">
        <v>343</v>
      </c>
      <c r="BA225" s="138">
        <v>295</v>
      </c>
      <c r="BB225" s="138">
        <v>233</v>
      </c>
      <c r="BC225" s="138">
        <v>179</v>
      </c>
      <c r="BD225" s="138">
        <v>170</v>
      </c>
      <c r="BE225" s="139">
        <v>174</v>
      </c>
      <c r="BF225" s="139">
        <v>130</v>
      </c>
      <c r="BG225" s="139">
        <v>126</v>
      </c>
      <c r="BH225" s="139">
        <v>192</v>
      </c>
      <c r="BI225" s="139">
        <v>129</v>
      </c>
      <c r="BM225" s="602" t="s">
        <v>70</v>
      </c>
      <c r="BN225" s="137" t="s">
        <v>33</v>
      </c>
      <c r="BO225" s="138">
        <v>1334</v>
      </c>
      <c r="BP225" s="138">
        <v>1249</v>
      </c>
      <c r="BQ225" s="138">
        <v>1404</v>
      </c>
      <c r="BR225" s="138">
        <v>1405</v>
      </c>
      <c r="BS225" s="138">
        <v>1384</v>
      </c>
      <c r="BT225" s="138">
        <v>1725</v>
      </c>
      <c r="BU225" s="138">
        <v>1230</v>
      </c>
      <c r="BV225" s="138">
        <v>1133</v>
      </c>
      <c r="BW225" s="138">
        <v>1057</v>
      </c>
      <c r="BX225" s="138">
        <v>958</v>
      </c>
      <c r="BY225" s="138">
        <v>940</v>
      </c>
      <c r="BZ225" s="138">
        <v>1052</v>
      </c>
      <c r="CA225" s="138">
        <v>903</v>
      </c>
      <c r="CB225" s="138">
        <v>958</v>
      </c>
      <c r="CC225" s="138">
        <v>979</v>
      </c>
      <c r="CD225" s="138">
        <v>820</v>
      </c>
    </row>
    <row r="226" spans="2:82">
      <c r="C226" s="131"/>
      <c r="D226" s="131"/>
      <c r="E226" s="131"/>
      <c r="T226" s="91"/>
      <c r="V226" s="133"/>
      <c r="X226" s="122"/>
      <c r="Y226" s="131"/>
      <c r="Z226" s="131"/>
      <c r="AA226" s="131"/>
      <c r="AB226" s="122"/>
      <c r="AC226" s="122"/>
      <c r="AD226" s="122"/>
      <c r="AE226" s="122"/>
      <c r="AF226" s="326"/>
      <c r="AG226" s="326"/>
      <c r="AH226" s="122"/>
      <c r="AI226" s="122"/>
      <c r="AJ226" s="122"/>
      <c r="AK226" s="122"/>
      <c r="AL226" s="122"/>
      <c r="AM226" s="156"/>
      <c r="AN226" s="122"/>
      <c r="AO226" s="122"/>
      <c r="AP226" s="326"/>
      <c r="AQ226" s="122"/>
      <c r="AR226" s="600"/>
      <c r="AS226" s="131" t="s">
        <v>9</v>
      </c>
      <c r="AT226" s="139">
        <v>275</v>
      </c>
      <c r="AU226" s="139">
        <v>244</v>
      </c>
      <c r="AV226" s="139">
        <v>237</v>
      </c>
      <c r="AW226" s="139">
        <v>231</v>
      </c>
      <c r="AX226" s="139">
        <v>236</v>
      </c>
      <c r="AY226" s="139">
        <v>346</v>
      </c>
      <c r="AZ226" s="139">
        <v>310</v>
      </c>
      <c r="BA226" s="139">
        <v>286</v>
      </c>
      <c r="BB226" s="139">
        <v>255</v>
      </c>
      <c r="BC226" s="139">
        <v>209</v>
      </c>
      <c r="BD226" s="139">
        <v>187</v>
      </c>
      <c r="BE226" s="139">
        <v>180</v>
      </c>
      <c r="BF226" s="139">
        <v>157</v>
      </c>
      <c r="BG226" s="139">
        <v>145</v>
      </c>
      <c r="BH226" s="139">
        <v>204</v>
      </c>
      <c r="BI226" s="139">
        <v>178</v>
      </c>
      <c r="BM226" s="600"/>
      <c r="BN226" s="142" t="s">
        <v>9</v>
      </c>
      <c r="BO226" s="139">
        <v>943</v>
      </c>
      <c r="BP226" s="139">
        <v>1006</v>
      </c>
      <c r="BQ226" s="139">
        <v>1034</v>
      </c>
      <c r="BR226" s="139">
        <v>1073</v>
      </c>
      <c r="BS226" s="139">
        <v>1070</v>
      </c>
      <c r="BT226" s="139">
        <v>1196</v>
      </c>
      <c r="BU226" s="139">
        <v>1004</v>
      </c>
      <c r="BV226" s="139">
        <v>905</v>
      </c>
      <c r="BW226" s="139">
        <v>863</v>
      </c>
      <c r="BX226" s="139">
        <v>847</v>
      </c>
      <c r="BY226" s="139">
        <v>774</v>
      </c>
      <c r="BZ226" s="139">
        <v>866</v>
      </c>
      <c r="CA226" s="139">
        <v>797</v>
      </c>
      <c r="CB226" s="139">
        <v>801</v>
      </c>
      <c r="CC226" s="139">
        <v>786</v>
      </c>
      <c r="CD226" s="139">
        <v>721</v>
      </c>
    </row>
    <row r="227" spans="2:82">
      <c r="C227" s="131"/>
      <c r="D227" s="131"/>
      <c r="E227" s="131"/>
      <c r="T227" s="91"/>
      <c r="V227" s="133"/>
      <c r="X227" s="122"/>
      <c r="Y227" s="131"/>
      <c r="Z227" s="131"/>
      <c r="AA227" s="131"/>
      <c r="AB227" s="122"/>
      <c r="AC227" s="122"/>
      <c r="AD227" s="122"/>
      <c r="AE227" s="122"/>
      <c r="AF227" s="326"/>
      <c r="AG227" s="326"/>
      <c r="AH227" s="122"/>
      <c r="AI227" s="122"/>
      <c r="AJ227" s="122"/>
      <c r="AK227" s="122"/>
      <c r="AL227" s="122"/>
      <c r="AM227" s="156"/>
      <c r="AN227" s="122"/>
      <c r="AO227" s="122"/>
      <c r="AP227" s="326"/>
      <c r="AQ227" s="122"/>
      <c r="AR227" s="600"/>
      <c r="AS227" s="131" t="s">
        <v>34</v>
      </c>
      <c r="AT227" s="139">
        <v>291</v>
      </c>
      <c r="AU227" s="139">
        <v>229</v>
      </c>
      <c r="AV227" s="139">
        <v>207</v>
      </c>
      <c r="AW227" s="139">
        <v>218</v>
      </c>
      <c r="AX227" s="139">
        <v>217</v>
      </c>
      <c r="AY227" s="139">
        <v>254</v>
      </c>
      <c r="AZ227" s="139">
        <v>289</v>
      </c>
      <c r="BA227" s="139">
        <v>269</v>
      </c>
      <c r="BB227" s="139">
        <v>262</v>
      </c>
      <c r="BC227" s="139">
        <v>186</v>
      </c>
      <c r="BD227" s="139">
        <v>171</v>
      </c>
      <c r="BE227" s="139">
        <v>177</v>
      </c>
      <c r="BF227" s="139">
        <v>163</v>
      </c>
      <c r="BG227" s="139">
        <v>142</v>
      </c>
      <c r="BH227" s="139">
        <v>192</v>
      </c>
      <c r="BI227" s="139">
        <v>200</v>
      </c>
      <c r="BM227" s="600"/>
      <c r="BN227" s="142" t="s">
        <v>34</v>
      </c>
      <c r="BO227" s="139">
        <v>1064</v>
      </c>
      <c r="BP227" s="139">
        <v>774</v>
      </c>
      <c r="BQ227" s="139">
        <v>763</v>
      </c>
      <c r="BR227" s="139">
        <v>829</v>
      </c>
      <c r="BS227" s="139">
        <v>838</v>
      </c>
      <c r="BT227" s="139">
        <v>853</v>
      </c>
      <c r="BU227" s="139">
        <v>821</v>
      </c>
      <c r="BV227" s="139">
        <v>764</v>
      </c>
      <c r="BW227" s="139">
        <v>767</v>
      </c>
      <c r="BX227" s="139">
        <v>689</v>
      </c>
      <c r="BY227" s="139">
        <v>653</v>
      </c>
      <c r="BZ227" s="139">
        <v>655</v>
      </c>
      <c r="CA227" s="139">
        <v>716</v>
      </c>
      <c r="CB227" s="139">
        <v>665</v>
      </c>
      <c r="CC227" s="139">
        <v>700</v>
      </c>
      <c r="CD227" s="139">
        <v>680</v>
      </c>
    </row>
    <row r="228" spans="2:82">
      <c r="C228" s="131"/>
      <c r="D228" s="131"/>
      <c r="E228" s="131"/>
      <c r="T228" s="91"/>
      <c r="U228" s="125"/>
      <c r="V228" s="133"/>
      <c r="X228" s="122"/>
      <c r="Y228" s="131"/>
      <c r="Z228" s="131"/>
      <c r="AA228" s="131"/>
      <c r="AB228" s="122"/>
      <c r="AC228" s="122"/>
      <c r="AD228" s="122"/>
      <c r="AE228" s="122"/>
      <c r="AF228" s="326"/>
      <c r="AG228" s="326"/>
      <c r="AH228" s="122"/>
      <c r="AI228" s="122"/>
      <c r="AJ228" s="122"/>
      <c r="AK228" s="122"/>
      <c r="AL228" s="122"/>
      <c r="AM228" s="156"/>
      <c r="AN228" s="122"/>
      <c r="AO228" s="122"/>
      <c r="AP228" s="326"/>
      <c r="AQ228" s="122"/>
      <c r="AR228" s="600"/>
      <c r="AS228" s="131" t="s">
        <v>36</v>
      </c>
      <c r="AT228" s="139">
        <v>137</v>
      </c>
      <c r="AU228" s="139">
        <v>159</v>
      </c>
      <c r="AV228" s="139">
        <v>153</v>
      </c>
      <c r="AW228" s="139">
        <v>152</v>
      </c>
      <c r="AX228" s="139">
        <v>139</v>
      </c>
      <c r="AY228" s="139">
        <v>156</v>
      </c>
      <c r="AZ228" s="139">
        <v>203</v>
      </c>
      <c r="BA228" s="139">
        <v>230</v>
      </c>
      <c r="BB228" s="139">
        <v>230</v>
      </c>
      <c r="BC228" s="139">
        <v>227</v>
      </c>
      <c r="BD228" s="139">
        <v>207</v>
      </c>
      <c r="BE228" s="139">
        <v>214</v>
      </c>
      <c r="BF228" s="139">
        <v>193</v>
      </c>
      <c r="BG228" s="139">
        <v>198</v>
      </c>
      <c r="BH228" s="139">
        <v>181</v>
      </c>
      <c r="BI228" s="139">
        <v>187</v>
      </c>
      <c r="BM228" s="600"/>
      <c r="BN228" s="142" t="s">
        <v>36</v>
      </c>
      <c r="BO228" s="139">
        <v>419</v>
      </c>
      <c r="BP228" s="139">
        <v>412</v>
      </c>
      <c r="BQ228" s="139">
        <v>412</v>
      </c>
      <c r="BR228" s="139">
        <v>371</v>
      </c>
      <c r="BS228" s="139">
        <v>378</v>
      </c>
      <c r="BT228" s="139">
        <v>401</v>
      </c>
      <c r="BU228" s="139">
        <v>472</v>
      </c>
      <c r="BV228" s="139">
        <v>514</v>
      </c>
      <c r="BW228" s="139">
        <v>483</v>
      </c>
      <c r="BX228" s="139">
        <v>486</v>
      </c>
      <c r="BY228" s="139">
        <v>474</v>
      </c>
      <c r="BZ228" s="139">
        <v>545</v>
      </c>
      <c r="CA228" s="139">
        <v>531</v>
      </c>
      <c r="CB228" s="139">
        <v>524</v>
      </c>
      <c r="CC228" s="139">
        <v>537</v>
      </c>
      <c r="CD228" s="139">
        <v>525</v>
      </c>
    </row>
    <row r="229" spans="2:82">
      <c r="C229" s="131"/>
      <c r="D229" s="131"/>
      <c r="E229" s="131"/>
      <c r="T229" s="91"/>
      <c r="U229" s="133"/>
      <c r="V229" s="133"/>
      <c r="X229" s="122"/>
      <c r="Y229" s="131"/>
      <c r="Z229" s="131"/>
      <c r="AA229" s="131"/>
      <c r="AB229" s="122"/>
      <c r="AC229" s="122"/>
      <c r="AD229" s="122"/>
      <c r="AE229" s="122"/>
      <c r="AF229" s="326"/>
      <c r="AG229" s="326"/>
      <c r="AH229" s="122"/>
      <c r="AI229" s="122"/>
      <c r="AJ229" s="122"/>
      <c r="AK229" s="122"/>
      <c r="AL229" s="122"/>
      <c r="AM229" s="156"/>
      <c r="AN229" s="122"/>
      <c r="AO229" s="122"/>
      <c r="AP229" s="326"/>
      <c r="AQ229" s="122"/>
      <c r="AR229" s="600"/>
      <c r="AS229" s="131" t="s">
        <v>144</v>
      </c>
      <c r="AT229" s="135">
        <v>0</v>
      </c>
      <c r="AU229" s="135">
        <v>0</v>
      </c>
      <c r="AV229" s="135">
        <v>0</v>
      </c>
      <c r="AW229" s="135">
        <v>0</v>
      </c>
      <c r="AX229" s="135">
        <v>0</v>
      </c>
      <c r="AY229" s="135">
        <v>0</v>
      </c>
      <c r="AZ229" s="135">
        <v>0</v>
      </c>
      <c r="BA229" s="135">
        <v>0</v>
      </c>
      <c r="BB229" s="135">
        <v>0</v>
      </c>
      <c r="BC229" s="139">
        <v>0</v>
      </c>
      <c r="BD229" s="139">
        <v>0</v>
      </c>
      <c r="BE229" s="139">
        <v>10</v>
      </c>
      <c r="BF229" s="139">
        <v>3</v>
      </c>
      <c r="BG229" s="139">
        <v>5</v>
      </c>
      <c r="BH229" s="139">
        <v>8</v>
      </c>
      <c r="BI229" s="139">
        <v>8</v>
      </c>
      <c r="BM229" s="600"/>
      <c r="BN229" s="131" t="s">
        <v>144</v>
      </c>
      <c r="BO229" s="135">
        <v>0</v>
      </c>
      <c r="BP229" s="135">
        <v>0</v>
      </c>
      <c r="BQ229" s="135">
        <v>0</v>
      </c>
      <c r="BR229" s="135">
        <v>0</v>
      </c>
      <c r="BS229" s="135">
        <v>0</v>
      </c>
      <c r="BT229" s="135">
        <v>0</v>
      </c>
      <c r="BU229" s="135">
        <v>0</v>
      </c>
      <c r="BV229" s="135">
        <v>0</v>
      </c>
      <c r="BW229" s="135">
        <v>0</v>
      </c>
      <c r="BX229" s="139">
        <v>0</v>
      </c>
      <c r="BY229" s="139">
        <v>0</v>
      </c>
      <c r="BZ229" s="139">
        <v>37</v>
      </c>
      <c r="CA229" s="139">
        <v>16</v>
      </c>
      <c r="CB229" s="139">
        <v>24</v>
      </c>
      <c r="CC229" s="139">
        <v>26</v>
      </c>
      <c r="CD229" s="139">
        <v>18</v>
      </c>
    </row>
    <row r="230" spans="2:82" ht="18" customHeight="1">
      <c r="C230" s="131"/>
      <c r="D230" s="131"/>
      <c r="E230" s="131"/>
      <c r="T230" s="91"/>
      <c r="U230" s="133"/>
      <c r="V230" s="133"/>
      <c r="X230" s="122"/>
      <c r="Y230" s="131"/>
      <c r="Z230" s="131"/>
      <c r="AA230" s="131"/>
      <c r="AB230" s="122"/>
      <c r="AC230" s="122"/>
      <c r="AD230" s="122"/>
      <c r="AE230" s="122"/>
      <c r="AF230" s="326"/>
      <c r="AG230" s="326"/>
      <c r="AH230" s="122"/>
      <c r="AI230" s="122"/>
      <c r="AJ230" s="122"/>
      <c r="AK230" s="122"/>
      <c r="AL230" s="122"/>
      <c r="AM230" s="156"/>
      <c r="AN230" s="122"/>
      <c r="AO230" s="122"/>
      <c r="AP230" s="326"/>
      <c r="AQ230" s="122"/>
      <c r="AR230" s="600"/>
      <c r="AS230" s="131" t="s">
        <v>37</v>
      </c>
      <c r="AT230" s="139">
        <v>0</v>
      </c>
      <c r="AU230" s="139">
        <v>10</v>
      </c>
      <c r="AV230" s="139">
        <v>10</v>
      </c>
      <c r="AW230" s="139">
        <v>3</v>
      </c>
      <c r="AX230" s="139">
        <v>2</v>
      </c>
      <c r="AY230" s="139">
        <v>3</v>
      </c>
      <c r="AZ230" s="139">
        <v>16</v>
      </c>
      <c r="BA230" s="139">
        <v>26</v>
      </c>
      <c r="BB230" s="139">
        <v>23</v>
      </c>
      <c r="BC230" s="139">
        <v>25</v>
      </c>
      <c r="BD230" s="139">
        <v>25</v>
      </c>
      <c r="BE230" s="139">
        <v>18</v>
      </c>
      <c r="BF230" s="139">
        <v>19</v>
      </c>
      <c r="BG230" s="139">
        <v>11</v>
      </c>
      <c r="BH230" s="139">
        <v>14</v>
      </c>
      <c r="BI230" s="139">
        <v>15</v>
      </c>
      <c r="BM230" s="600"/>
      <c r="BN230" s="142" t="s">
        <v>37</v>
      </c>
      <c r="BO230" s="139">
        <v>1</v>
      </c>
      <c r="BP230" s="139">
        <v>20</v>
      </c>
      <c r="BQ230" s="139">
        <v>24</v>
      </c>
      <c r="BR230" s="139">
        <v>17</v>
      </c>
      <c r="BS230" s="139">
        <v>6</v>
      </c>
      <c r="BT230" s="139">
        <v>15</v>
      </c>
      <c r="BU230" s="139">
        <v>28</v>
      </c>
      <c r="BV230" s="139">
        <v>47</v>
      </c>
      <c r="BW230" s="139">
        <v>39</v>
      </c>
      <c r="BX230" s="139">
        <v>52</v>
      </c>
      <c r="BY230" s="139">
        <v>46</v>
      </c>
      <c r="BZ230" s="139">
        <v>42</v>
      </c>
      <c r="CA230" s="139">
        <v>44</v>
      </c>
      <c r="CB230" s="139">
        <v>35</v>
      </c>
      <c r="CC230" s="139">
        <v>45</v>
      </c>
      <c r="CD230" s="139">
        <v>34</v>
      </c>
    </row>
    <row r="231" spans="2:82">
      <c r="C231" s="131"/>
      <c r="D231" s="131"/>
      <c r="E231" s="131"/>
      <c r="T231" s="91"/>
      <c r="U231" s="133"/>
      <c r="V231" s="133"/>
      <c r="X231" s="122"/>
      <c r="Y231" s="131"/>
      <c r="Z231" s="131"/>
      <c r="AA231" s="131"/>
      <c r="AB231" s="122"/>
      <c r="AC231" s="122"/>
      <c r="AD231" s="122"/>
      <c r="AE231" s="122"/>
      <c r="AF231" s="326"/>
      <c r="AG231" s="326"/>
      <c r="AH231" s="122"/>
      <c r="AI231" s="122"/>
      <c r="AJ231" s="122"/>
      <c r="AK231" s="122"/>
      <c r="AL231" s="122"/>
      <c r="AM231" s="156"/>
      <c r="AN231" s="122"/>
      <c r="AO231" s="122"/>
      <c r="AP231" s="326"/>
      <c r="AQ231" s="122"/>
      <c r="AR231" s="601"/>
      <c r="AS231" s="147" t="s">
        <v>38</v>
      </c>
      <c r="AT231" s="145">
        <v>16</v>
      </c>
      <c r="AU231" s="145">
        <v>14</v>
      </c>
      <c r="AV231" s="146">
        <v>15</v>
      </c>
      <c r="AW231" s="145">
        <v>13</v>
      </c>
      <c r="AX231" s="145">
        <v>14</v>
      </c>
      <c r="AY231" s="146">
        <v>27</v>
      </c>
      <c r="AZ231" s="146">
        <v>17</v>
      </c>
      <c r="BA231" s="146">
        <v>6</v>
      </c>
      <c r="BB231" s="146">
        <v>7</v>
      </c>
      <c r="BC231" s="146">
        <v>6</v>
      </c>
      <c r="BD231" s="146">
        <v>17</v>
      </c>
      <c r="BE231" s="146">
        <v>16</v>
      </c>
      <c r="BF231" s="146">
        <v>8</v>
      </c>
      <c r="BG231" s="146">
        <v>24</v>
      </c>
      <c r="BH231" s="146">
        <v>7</v>
      </c>
      <c r="BI231" s="146">
        <v>9</v>
      </c>
      <c r="BM231" s="601"/>
      <c r="BN231" s="144" t="s">
        <v>38</v>
      </c>
      <c r="BO231" s="145">
        <v>39</v>
      </c>
      <c r="BP231" s="145">
        <v>32</v>
      </c>
      <c r="BQ231" s="146">
        <v>28</v>
      </c>
      <c r="BR231" s="145">
        <v>32</v>
      </c>
      <c r="BS231" s="145">
        <v>30</v>
      </c>
      <c r="BT231" s="146">
        <v>50</v>
      </c>
      <c r="BU231" s="146">
        <v>35</v>
      </c>
      <c r="BV231" s="146">
        <v>16</v>
      </c>
      <c r="BW231" s="146">
        <v>13</v>
      </c>
      <c r="BX231" s="146">
        <v>10</v>
      </c>
      <c r="BY231" s="146">
        <v>31</v>
      </c>
      <c r="BZ231" s="146">
        <v>30</v>
      </c>
      <c r="CA231" s="146">
        <v>29</v>
      </c>
      <c r="CB231" s="146">
        <v>72</v>
      </c>
      <c r="CC231" s="146">
        <v>28</v>
      </c>
      <c r="CD231" s="146">
        <v>27</v>
      </c>
    </row>
    <row r="232" spans="2:82">
      <c r="C232" s="122"/>
      <c r="D232" s="122"/>
      <c r="E232" s="122"/>
      <c r="T232" s="91"/>
      <c r="U232" s="133"/>
      <c r="V232" s="133"/>
      <c r="X232" s="122"/>
      <c r="Y232" s="122"/>
      <c r="Z232" s="122"/>
      <c r="AA232" s="122"/>
      <c r="AB232" s="122"/>
      <c r="AC232" s="122"/>
      <c r="AD232" s="122"/>
      <c r="AE232" s="122"/>
      <c r="AF232" s="326"/>
      <c r="AG232" s="326"/>
      <c r="AH232" s="122"/>
      <c r="AI232" s="122"/>
      <c r="AJ232" s="122"/>
      <c r="AK232" s="122"/>
      <c r="AL232" s="122"/>
      <c r="AM232" s="156"/>
      <c r="AN232" s="122"/>
      <c r="AO232" s="122"/>
      <c r="AP232" s="326"/>
      <c r="AQ232" s="122"/>
      <c r="AR232" s="218"/>
      <c r="AT232" s="122"/>
      <c r="AU232" s="122"/>
      <c r="AV232" s="122"/>
      <c r="BB232" s="319"/>
      <c r="BD232" s="307"/>
      <c r="BM232" s="374"/>
      <c r="BN232" s="122"/>
      <c r="BO232" s="122"/>
      <c r="BP232" s="122"/>
      <c r="BQ232" s="122"/>
      <c r="BR232" s="122"/>
      <c r="BS232" s="122"/>
      <c r="BT232" s="122"/>
      <c r="BU232" s="122"/>
      <c r="BV232" s="326"/>
      <c r="BW232" s="326"/>
      <c r="BX232" s="326"/>
      <c r="BY232" s="326"/>
      <c r="BZ232" s="326"/>
      <c r="CA232" s="326"/>
      <c r="CB232" s="326"/>
      <c r="CC232" s="151"/>
      <c r="CD232" s="119"/>
    </row>
    <row r="233" spans="2:82">
      <c r="B233" s="123" t="s">
        <v>30</v>
      </c>
      <c r="C233" s="124" t="s">
        <v>122</v>
      </c>
      <c r="D233" s="124" t="s">
        <v>121</v>
      </c>
      <c r="E233" s="124" t="s">
        <v>120</v>
      </c>
      <c r="F233" s="123" t="s">
        <v>49</v>
      </c>
      <c r="G233" s="123" t="s">
        <v>48</v>
      </c>
      <c r="H233" s="123" t="s">
        <v>47</v>
      </c>
      <c r="I233" s="123" t="s">
        <v>46</v>
      </c>
      <c r="J233" s="123" t="s">
        <v>45</v>
      </c>
      <c r="K233" s="123" t="s">
        <v>44</v>
      </c>
      <c r="L233" s="123" t="s">
        <v>43</v>
      </c>
      <c r="M233" s="123" t="s">
        <v>95</v>
      </c>
      <c r="N233" s="123" t="s">
        <v>69</v>
      </c>
      <c r="O233" s="123" t="s">
        <v>77</v>
      </c>
      <c r="P233" s="123" t="s">
        <v>143</v>
      </c>
      <c r="Q233" s="123" t="str">
        <f>Q210</f>
        <v>2018-19</v>
      </c>
      <c r="R233" s="125" t="s">
        <v>183</v>
      </c>
      <c r="S233" s="125"/>
      <c r="T233" s="85" t="s">
        <v>111</v>
      </c>
      <c r="U233" s="133"/>
      <c r="V233" s="133"/>
      <c r="X233" s="127" t="s">
        <v>30</v>
      </c>
      <c r="Y233" s="127" t="s">
        <v>122</v>
      </c>
      <c r="Z233" s="127" t="s">
        <v>121</v>
      </c>
      <c r="AA233" s="127" t="s">
        <v>120</v>
      </c>
      <c r="AB233" s="127" t="s">
        <v>49</v>
      </c>
      <c r="AC233" s="127" t="s">
        <v>48</v>
      </c>
      <c r="AD233" s="127" t="s">
        <v>47</v>
      </c>
      <c r="AE233" s="127" t="s">
        <v>46</v>
      </c>
      <c r="AF233" s="127" t="s">
        <v>45</v>
      </c>
      <c r="AG233" s="127" t="s">
        <v>44</v>
      </c>
      <c r="AH233" s="410" t="s">
        <v>43</v>
      </c>
      <c r="AI233" s="127" t="s">
        <v>95</v>
      </c>
      <c r="AJ233" s="127" t="s">
        <v>69</v>
      </c>
      <c r="AK233" s="127" t="s">
        <v>77</v>
      </c>
      <c r="AL233" s="127" t="str">
        <f>AL210</f>
        <v>2017-18</v>
      </c>
      <c r="AM233" s="127" t="str">
        <f>AM210</f>
        <v>2018-19</v>
      </c>
      <c r="AN233" s="127" t="str">
        <f>AN210</f>
        <v>2019-20</v>
      </c>
      <c r="AO233" s="124"/>
      <c r="AP233" s="326"/>
      <c r="AQ233" s="122"/>
      <c r="AR233" s="218"/>
      <c r="AS233" s="124" t="s">
        <v>30</v>
      </c>
      <c r="AT233" s="124" t="s">
        <v>122</v>
      </c>
      <c r="AU233" s="124" t="s">
        <v>121</v>
      </c>
      <c r="AV233" s="124" t="s">
        <v>120</v>
      </c>
      <c r="AW233" s="124" t="s">
        <v>49</v>
      </c>
      <c r="AX233" s="124" t="s">
        <v>48</v>
      </c>
      <c r="AY233" s="124" t="s">
        <v>47</v>
      </c>
      <c r="AZ233" s="124" t="s">
        <v>46</v>
      </c>
      <c r="BA233" s="124" t="s">
        <v>45</v>
      </c>
      <c r="BB233" s="124" t="s">
        <v>44</v>
      </c>
      <c r="BC233" s="124" t="s">
        <v>43</v>
      </c>
      <c r="BD233" s="124" t="s">
        <v>95</v>
      </c>
      <c r="BE233" s="127" t="s">
        <v>69</v>
      </c>
      <c r="BF233" s="127" t="s">
        <v>77</v>
      </c>
      <c r="BG233" s="127" t="str">
        <f>BG210</f>
        <v>2017-18</v>
      </c>
      <c r="BH233" s="127" t="str">
        <f>BH210</f>
        <v>2018-19</v>
      </c>
      <c r="BI233" s="127" t="str">
        <f>BI210</f>
        <v>2019-20</v>
      </c>
      <c r="BM233" s="375"/>
      <c r="BN233" s="124" t="s">
        <v>30</v>
      </c>
      <c r="BO233" s="124" t="s">
        <v>122</v>
      </c>
      <c r="BP233" s="124" t="s">
        <v>121</v>
      </c>
      <c r="BQ233" s="124" t="s">
        <v>120</v>
      </c>
      <c r="BR233" s="124" t="s">
        <v>49</v>
      </c>
      <c r="BS233" s="124" t="s">
        <v>48</v>
      </c>
      <c r="BT233" s="124" t="s">
        <v>47</v>
      </c>
      <c r="BU233" s="124" t="s">
        <v>46</v>
      </c>
      <c r="BV233" s="124" t="s">
        <v>45</v>
      </c>
      <c r="BW233" s="124" t="s">
        <v>44</v>
      </c>
      <c r="BX233" s="124" t="s">
        <v>43</v>
      </c>
      <c r="BY233" s="124" t="s">
        <v>95</v>
      </c>
      <c r="BZ233" s="124" t="s">
        <v>69</v>
      </c>
      <c r="CA233" s="124" t="s">
        <v>77</v>
      </c>
      <c r="CB233" s="124" t="str">
        <f>CB210</f>
        <v>2017-18</v>
      </c>
      <c r="CC233" s="124" t="str">
        <f t="shared" ref="CC233:CD233" si="206">CC210</f>
        <v>2018-19</v>
      </c>
      <c r="CD233" s="124" t="str">
        <f t="shared" si="206"/>
        <v>2019-20</v>
      </c>
    </row>
    <row r="234" spans="2:82">
      <c r="B234" s="131" t="s">
        <v>33</v>
      </c>
      <c r="C234" s="132">
        <f t="shared" ref="C234:N236" si="207">Y234+AT234*$V$6+AT241*$V$8+AT248*$V$10</f>
        <v>9182.6</v>
      </c>
      <c r="D234" s="132">
        <f t="shared" si="207"/>
        <v>10054</v>
      </c>
      <c r="E234" s="132">
        <f t="shared" si="207"/>
        <v>9795.8000000000011</v>
      </c>
      <c r="F234" s="132">
        <f t="shared" si="207"/>
        <v>7078.4</v>
      </c>
      <c r="G234" s="132">
        <f t="shared" si="207"/>
        <v>10521.2</v>
      </c>
      <c r="H234" s="132">
        <f t="shared" si="207"/>
        <v>12964.2</v>
      </c>
      <c r="I234" s="132">
        <f t="shared" si="207"/>
        <v>8028</v>
      </c>
      <c r="J234" s="132">
        <f t="shared" si="207"/>
        <v>7518.2</v>
      </c>
      <c r="K234" s="132">
        <f t="shared" si="207"/>
        <v>5530</v>
      </c>
      <c r="L234" s="132">
        <f t="shared" si="207"/>
        <v>6189.6</v>
      </c>
      <c r="M234" s="132">
        <f t="shared" si="207"/>
        <v>5797</v>
      </c>
      <c r="N234" s="132">
        <f t="shared" si="207"/>
        <v>5486</v>
      </c>
      <c r="O234" s="132">
        <f t="shared" ref="O234:R234" si="208">AK234+BF234*$V$6+BF241*$V$8+BF248*$V$10</f>
        <v>4577</v>
      </c>
      <c r="P234" s="132">
        <f t="shared" si="208"/>
        <v>4743.7999999999993</v>
      </c>
      <c r="Q234" s="132">
        <f t="shared" si="208"/>
        <v>4805.3999999999996</v>
      </c>
      <c r="R234" s="132">
        <f t="shared" si="208"/>
        <v>4221.3999999999996</v>
      </c>
      <c r="S234" s="133"/>
      <c r="T234" s="344">
        <v>2256.268588129034</v>
      </c>
      <c r="U234" s="133"/>
      <c r="V234" s="133"/>
      <c r="X234" s="131" t="s">
        <v>33</v>
      </c>
      <c r="Y234" s="135">
        <v>4746</v>
      </c>
      <c r="Z234" s="135">
        <v>5176</v>
      </c>
      <c r="AA234" s="135">
        <v>5062</v>
      </c>
      <c r="AB234" s="135">
        <v>3694</v>
      </c>
      <c r="AC234" s="135">
        <v>5453</v>
      </c>
      <c r="AD234" s="135">
        <v>6666</v>
      </c>
      <c r="AE234" s="135">
        <v>4127</v>
      </c>
      <c r="AF234" s="135">
        <v>3898</v>
      </c>
      <c r="AG234" s="135">
        <v>2976</v>
      </c>
      <c r="AH234" s="411">
        <v>3289</v>
      </c>
      <c r="AI234" s="135">
        <v>3124</v>
      </c>
      <c r="AJ234" s="135">
        <v>2943</v>
      </c>
      <c r="AK234" s="135">
        <v>2427</v>
      </c>
      <c r="AL234" s="135">
        <v>2515</v>
      </c>
      <c r="AM234" s="135">
        <v>2524</v>
      </c>
      <c r="AN234" s="135">
        <v>2216</v>
      </c>
      <c r="AO234" s="136"/>
      <c r="AP234" s="326"/>
      <c r="AQ234" s="122"/>
      <c r="AR234" s="602" t="s">
        <v>98</v>
      </c>
      <c r="AS234" s="376" t="s">
        <v>33</v>
      </c>
      <c r="AT234" s="138">
        <v>1119</v>
      </c>
      <c r="AU234" s="138">
        <v>1140</v>
      </c>
      <c r="AV234" s="138">
        <v>1059</v>
      </c>
      <c r="AW234" s="138">
        <v>900</v>
      </c>
      <c r="AX234" s="138">
        <v>1204</v>
      </c>
      <c r="AY234" s="138">
        <v>1300</v>
      </c>
      <c r="AZ234" s="138">
        <v>831</v>
      </c>
      <c r="BA234" s="138">
        <v>844</v>
      </c>
      <c r="BB234" s="138">
        <v>798</v>
      </c>
      <c r="BC234" s="138">
        <v>815</v>
      </c>
      <c r="BD234" s="138">
        <v>841</v>
      </c>
      <c r="BE234" s="138">
        <v>785</v>
      </c>
      <c r="BF234" s="138">
        <v>644</v>
      </c>
      <c r="BG234" s="138">
        <v>573</v>
      </c>
      <c r="BH234" s="138">
        <v>584</v>
      </c>
      <c r="BI234" s="138">
        <v>498</v>
      </c>
      <c r="BM234" s="603" t="s">
        <v>51</v>
      </c>
      <c r="BN234" s="137" t="s">
        <v>33</v>
      </c>
      <c r="BO234" s="138">
        <v>1533</v>
      </c>
      <c r="BP234" s="138">
        <v>1654</v>
      </c>
      <c r="BQ234" s="138">
        <v>1549</v>
      </c>
      <c r="BR234" s="138">
        <v>1228</v>
      </c>
      <c r="BS234" s="138">
        <v>1632</v>
      </c>
      <c r="BT234" s="138">
        <v>2170</v>
      </c>
      <c r="BU234" s="138">
        <v>1497</v>
      </c>
      <c r="BV234" s="138">
        <v>1347</v>
      </c>
      <c r="BW234" s="138">
        <v>884</v>
      </c>
      <c r="BX234" s="138">
        <v>925</v>
      </c>
      <c r="BY234" s="138">
        <v>765</v>
      </c>
      <c r="BZ234" s="138">
        <v>605</v>
      </c>
      <c r="CA234" s="138">
        <v>556</v>
      </c>
      <c r="CB234" s="138">
        <v>560</v>
      </c>
      <c r="CC234" s="139">
        <v>706</v>
      </c>
      <c r="CD234" s="139">
        <v>488</v>
      </c>
    </row>
    <row r="235" spans="2:82">
      <c r="B235" s="131" t="s">
        <v>9</v>
      </c>
      <c r="C235" s="133">
        <f t="shared" si="207"/>
        <v>7975.6</v>
      </c>
      <c r="D235" s="133">
        <f t="shared" si="207"/>
        <v>7451.5999999999995</v>
      </c>
      <c r="E235" s="133">
        <f t="shared" si="207"/>
        <v>7175.4</v>
      </c>
      <c r="F235" s="133">
        <f t="shared" si="207"/>
        <v>6758.4</v>
      </c>
      <c r="G235" s="133">
        <f t="shared" si="207"/>
        <v>7088</v>
      </c>
      <c r="H235" s="133">
        <f t="shared" si="207"/>
        <v>8840</v>
      </c>
      <c r="I235" s="133">
        <f t="shared" si="207"/>
        <v>6218</v>
      </c>
      <c r="J235" s="133">
        <f t="shared" si="207"/>
        <v>6017.8</v>
      </c>
      <c r="K235" s="133">
        <f t="shared" si="207"/>
        <v>4646.6000000000004</v>
      </c>
      <c r="L235" s="133">
        <f t="shared" si="207"/>
        <v>4630.2</v>
      </c>
      <c r="M235" s="133">
        <f t="shared" si="207"/>
        <v>4392.8</v>
      </c>
      <c r="N235" s="133">
        <f t="shared" si="207"/>
        <v>4312</v>
      </c>
      <c r="O235" s="133">
        <f t="shared" ref="O235:R235" si="209">AK235+BF235*$V$6+BF242*$V$8+BF249*$V$10</f>
        <v>3692</v>
      </c>
      <c r="P235" s="133">
        <f t="shared" si="209"/>
        <v>3755.6000000000004</v>
      </c>
      <c r="Q235" s="133">
        <f t="shared" si="209"/>
        <v>3897</v>
      </c>
      <c r="R235" s="133">
        <f t="shared" si="209"/>
        <v>3698.2</v>
      </c>
      <c r="S235" s="133"/>
      <c r="T235" s="344">
        <v>1354.6277743760811</v>
      </c>
      <c r="U235" s="133"/>
      <c r="V235" s="133"/>
      <c r="X235" s="131" t="s">
        <v>9</v>
      </c>
      <c r="Y235" s="135">
        <v>4088</v>
      </c>
      <c r="Z235" s="135">
        <v>3841</v>
      </c>
      <c r="AA235" s="135">
        <v>3686</v>
      </c>
      <c r="AB235" s="135">
        <v>3494</v>
      </c>
      <c r="AC235" s="135">
        <v>3650</v>
      </c>
      <c r="AD235" s="135">
        <v>4527</v>
      </c>
      <c r="AE235" s="135">
        <v>3186</v>
      </c>
      <c r="AF235" s="135">
        <v>3072</v>
      </c>
      <c r="AG235" s="135">
        <v>2446</v>
      </c>
      <c r="AH235" s="411">
        <v>2430</v>
      </c>
      <c r="AI235" s="135">
        <v>2321</v>
      </c>
      <c r="AJ235" s="135">
        <v>2260</v>
      </c>
      <c r="AK235" s="135">
        <v>1934</v>
      </c>
      <c r="AL235" s="135">
        <v>1978</v>
      </c>
      <c r="AM235" s="135">
        <v>2040</v>
      </c>
      <c r="AN235" s="135">
        <v>1929</v>
      </c>
      <c r="AO235" s="136"/>
      <c r="AP235" s="326"/>
      <c r="AQ235" s="122"/>
      <c r="AR235" s="600"/>
      <c r="AS235" s="131" t="s">
        <v>9</v>
      </c>
      <c r="AT235" s="139">
        <v>932</v>
      </c>
      <c r="AU235" s="139">
        <v>863</v>
      </c>
      <c r="AV235" s="139">
        <v>794</v>
      </c>
      <c r="AW235" s="139">
        <v>765</v>
      </c>
      <c r="AX235" s="139">
        <v>808</v>
      </c>
      <c r="AY235" s="139">
        <v>980</v>
      </c>
      <c r="AZ235" s="139">
        <v>674</v>
      </c>
      <c r="BA235" s="139">
        <v>616</v>
      </c>
      <c r="BB235" s="139">
        <v>567</v>
      </c>
      <c r="BC235" s="139">
        <v>636</v>
      </c>
      <c r="BD235" s="139">
        <v>565</v>
      </c>
      <c r="BE235" s="139">
        <v>631</v>
      </c>
      <c r="BF235" s="139">
        <v>502</v>
      </c>
      <c r="BG235" s="139">
        <v>466</v>
      </c>
      <c r="BH235" s="139">
        <v>435</v>
      </c>
      <c r="BI235" s="139">
        <v>425</v>
      </c>
      <c r="BM235" s="604"/>
      <c r="BN235" s="142" t="s">
        <v>9</v>
      </c>
      <c r="BO235" s="139">
        <v>1515</v>
      </c>
      <c r="BP235" s="139">
        <v>1389</v>
      </c>
      <c r="BQ235" s="139">
        <v>1318</v>
      </c>
      <c r="BR235" s="139">
        <v>1190</v>
      </c>
      <c r="BS235" s="139">
        <v>1295</v>
      </c>
      <c r="BT235" s="139">
        <v>1739</v>
      </c>
      <c r="BU235" s="139">
        <v>1362</v>
      </c>
      <c r="BV235" s="139">
        <v>1346</v>
      </c>
      <c r="BW235" s="139">
        <v>922</v>
      </c>
      <c r="BX235" s="139">
        <v>922</v>
      </c>
      <c r="BY235" s="139">
        <v>769</v>
      </c>
      <c r="BZ235" s="139">
        <v>624</v>
      </c>
      <c r="CA235" s="139">
        <v>512</v>
      </c>
      <c r="CB235" s="139">
        <v>535</v>
      </c>
      <c r="CC235" s="139">
        <v>659</v>
      </c>
      <c r="CD235" s="139">
        <v>625</v>
      </c>
    </row>
    <row r="236" spans="2:82" ht="18" customHeight="1">
      <c r="B236" s="131" t="s">
        <v>34</v>
      </c>
      <c r="C236" s="133">
        <f t="shared" si="207"/>
        <v>5984.6</v>
      </c>
      <c r="D236" s="133">
        <f t="shared" si="207"/>
        <v>4967.6000000000004</v>
      </c>
      <c r="E236" s="133">
        <f t="shared" si="207"/>
        <v>5074</v>
      </c>
      <c r="F236" s="133">
        <f t="shared" si="207"/>
        <v>4684.6000000000004</v>
      </c>
      <c r="G236" s="133">
        <f t="shared" si="207"/>
        <v>4813.8</v>
      </c>
      <c r="H236" s="133">
        <f t="shared" si="207"/>
        <v>5804.2000000000007</v>
      </c>
      <c r="I236" s="133">
        <f t="shared" si="207"/>
        <v>4638</v>
      </c>
      <c r="J236" s="133">
        <f t="shared" si="207"/>
        <v>4700</v>
      </c>
      <c r="K236" s="133">
        <f t="shared" si="207"/>
        <v>3754.4</v>
      </c>
      <c r="L236" s="133">
        <f t="shared" si="207"/>
        <v>3290.3999999999996</v>
      </c>
      <c r="M236" s="133">
        <f t="shared" si="207"/>
        <v>3267.4</v>
      </c>
      <c r="N236" s="133">
        <f t="shared" si="207"/>
        <v>3075.2000000000003</v>
      </c>
      <c r="O236" s="133">
        <f t="shared" ref="O236:R236" si="210">AK236+BF236*$V$6+BF243*$V$8+BF250*$V$10</f>
        <v>3116.6</v>
      </c>
      <c r="P236" s="133">
        <f t="shared" si="210"/>
        <v>3051.6000000000004</v>
      </c>
      <c r="Q236" s="133">
        <f t="shared" si="210"/>
        <v>3060.4</v>
      </c>
      <c r="R236" s="133">
        <f t="shared" si="210"/>
        <v>3267.3999999999996</v>
      </c>
      <c r="S236" s="133"/>
      <c r="T236" s="344">
        <v>818.40257656812298</v>
      </c>
      <c r="U236" s="133"/>
      <c r="X236" s="131" t="s">
        <v>34</v>
      </c>
      <c r="Y236" s="135">
        <v>3081</v>
      </c>
      <c r="Z236" s="135">
        <v>2536</v>
      </c>
      <c r="AA236" s="135">
        <v>2593</v>
      </c>
      <c r="AB236" s="135">
        <v>2388</v>
      </c>
      <c r="AC236" s="135">
        <v>2457</v>
      </c>
      <c r="AD236" s="135">
        <v>2933</v>
      </c>
      <c r="AE236" s="135">
        <v>2348</v>
      </c>
      <c r="AF236" s="135">
        <v>2360</v>
      </c>
      <c r="AG236" s="135">
        <v>1911</v>
      </c>
      <c r="AH236" s="411">
        <v>1700</v>
      </c>
      <c r="AI236" s="135">
        <v>1694</v>
      </c>
      <c r="AJ236" s="135">
        <v>1591</v>
      </c>
      <c r="AK236" s="135">
        <v>1613</v>
      </c>
      <c r="AL236" s="135">
        <v>1581</v>
      </c>
      <c r="AM236" s="135">
        <v>1595</v>
      </c>
      <c r="AN236" s="135">
        <v>1700</v>
      </c>
      <c r="AO236" s="136"/>
      <c r="AP236" s="326"/>
      <c r="AQ236" s="122"/>
      <c r="AR236" s="600"/>
      <c r="AS236" s="131" t="s">
        <v>34</v>
      </c>
      <c r="AT236" s="139">
        <v>731</v>
      </c>
      <c r="AU236" s="139">
        <v>551</v>
      </c>
      <c r="AV236" s="139">
        <v>608</v>
      </c>
      <c r="AW236" s="139">
        <v>501</v>
      </c>
      <c r="AX236" s="139">
        <v>535</v>
      </c>
      <c r="AY236" s="139">
        <v>572</v>
      </c>
      <c r="AZ236" s="139">
        <v>465</v>
      </c>
      <c r="BA236" s="139">
        <v>447</v>
      </c>
      <c r="BB236" s="139">
        <v>391</v>
      </c>
      <c r="BC236" s="139">
        <v>399</v>
      </c>
      <c r="BD236" s="139">
        <v>401</v>
      </c>
      <c r="BE236" s="139">
        <v>358</v>
      </c>
      <c r="BF236" s="139">
        <v>410</v>
      </c>
      <c r="BG236" s="139">
        <v>411</v>
      </c>
      <c r="BH236" s="139">
        <v>360</v>
      </c>
      <c r="BI236" s="139">
        <v>342</v>
      </c>
      <c r="BM236" s="604"/>
      <c r="BN236" s="142" t="s">
        <v>34</v>
      </c>
      <c r="BO236" s="139">
        <v>1250</v>
      </c>
      <c r="BP236" s="139">
        <v>1133</v>
      </c>
      <c r="BQ236" s="139">
        <v>1148</v>
      </c>
      <c r="BR236" s="139">
        <v>991</v>
      </c>
      <c r="BS236" s="139">
        <v>1089</v>
      </c>
      <c r="BT236" s="139">
        <v>1404</v>
      </c>
      <c r="BU236" s="139">
        <v>1152</v>
      </c>
      <c r="BV236" s="139">
        <v>1204</v>
      </c>
      <c r="BW236" s="139">
        <v>897</v>
      </c>
      <c r="BX236" s="139">
        <v>731</v>
      </c>
      <c r="BY236" s="139">
        <v>683</v>
      </c>
      <c r="BZ236" s="139">
        <v>593</v>
      </c>
      <c r="CA236" s="139">
        <v>526</v>
      </c>
      <c r="CB236" s="139">
        <v>494</v>
      </c>
      <c r="CC236" s="139">
        <v>566</v>
      </c>
      <c r="CD236" s="139">
        <v>606</v>
      </c>
    </row>
    <row r="237" spans="2:82">
      <c r="B237" s="131" t="s">
        <v>35</v>
      </c>
      <c r="C237" s="133">
        <f t="shared" ref="C237:N237" si="211">Y237</f>
        <v>53</v>
      </c>
      <c r="D237" s="133">
        <f t="shared" si="211"/>
        <v>192</v>
      </c>
      <c r="E237" s="133">
        <f t="shared" si="211"/>
        <v>237</v>
      </c>
      <c r="F237" s="133">
        <f t="shared" si="211"/>
        <v>143</v>
      </c>
      <c r="G237" s="133">
        <f t="shared" si="211"/>
        <v>267</v>
      </c>
      <c r="H237" s="133">
        <f t="shared" si="211"/>
        <v>421</v>
      </c>
      <c r="I237" s="133">
        <f t="shared" si="211"/>
        <v>367</v>
      </c>
      <c r="J237" s="133">
        <f t="shared" si="211"/>
        <v>409</v>
      </c>
      <c r="K237" s="133">
        <f t="shared" si="211"/>
        <v>407</v>
      </c>
      <c r="L237" s="133">
        <f t="shared" si="211"/>
        <v>582</v>
      </c>
      <c r="M237" s="133">
        <f t="shared" si="211"/>
        <v>692</v>
      </c>
      <c r="N237" s="133">
        <f t="shared" si="211"/>
        <v>910</v>
      </c>
      <c r="O237" s="133">
        <f t="shared" ref="O237" si="212">AK237</f>
        <v>947</v>
      </c>
      <c r="P237" s="133">
        <f t="shared" ref="P237" si="213">AL237</f>
        <v>786</v>
      </c>
      <c r="Q237" s="133">
        <f t="shared" ref="Q237" si="214">AM237</f>
        <v>1012</v>
      </c>
      <c r="R237" s="133">
        <f t="shared" ref="R237" si="215">AN237</f>
        <v>1376</v>
      </c>
      <c r="S237" s="133"/>
      <c r="T237" s="344">
        <v>157.67603918583612</v>
      </c>
      <c r="U237" s="133"/>
      <c r="X237" s="131" t="s">
        <v>35</v>
      </c>
      <c r="Y237" s="135">
        <v>53</v>
      </c>
      <c r="Z237" s="135">
        <v>192</v>
      </c>
      <c r="AA237" s="135">
        <v>237</v>
      </c>
      <c r="AB237" s="135">
        <v>143</v>
      </c>
      <c r="AC237" s="135">
        <v>267</v>
      </c>
      <c r="AD237" s="135">
        <v>421</v>
      </c>
      <c r="AE237" s="135">
        <v>367</v>
      </c>
      <c r="AF237" s="135">
        <v>409</v>
      </c>
      <c r="AG237" s="135">
        <v>407</v>
      </c>
      <c r="AH237" s="411">
        <v>582</v>
      </c>
      <c r="AI237" s="135">
        <v>692</v>
      </c>
      <c r="AJ237" s="135">
        <v>910</v>
      </c>
      <c r="AK237" s="135">
        <v>947</v>
      </c>
      <c r="AL237" s="135">
        <v>786</v>
      </c>
      <c r="AM237" s="135">
        <v>1012</v>
      </c>
      <c r="AN237" s="135">
        <v>1376</v>
      </c>
      <c r="AO237" s="136"/>
      <c r="AP237" s="326"/>
      <c r="AQ237" s="122"/>
      <c r="AR237" s="600"/>
      <c r="AS237" s="131" t="s">
        <v>36</v>
      </c>
      <c r="AT237" s="139">
        <v>216</v>
      </c>
      <c r="AU237" s="139">
        <v>212</v>
      </c>
      <c r="AV237" s="139">
        <v>151</v>
      </c>
      <c r="AW237" s="139">
        <v>175</v>
      </c>
      <c r="AX237" s="139">
        <v>133</v>
      </c>
      <c r="AY237" s="139">
        <v>122</v>
      </c>
      <c r="AZ237" s="139">
        <v>154</v>
      </c>
      <c r="BA237" s="139">
        <v>138</v>
      </c>
      <c r="BB237" s="139">
        <v>173</v>
      </c>
      <c r="BC237" s="139">
        <v>155</v>
      </c>
      <c r="BD237" s="139">
        <v>144</v>
      </c>
      <c r="BE237" s="139">
        <v>144</v>
      </c>
      <c r="BF237" s="139">
        <v>173</v>
      </c>
      <c r="BG237" s="139">
        <v>206</v>
      </c>
      <c r="BH237" s="139">
        <v>164</v>
      </c>
      <c r="BI237" s="139">
        <v>178</v>
      </c>
      <c r="BM237" s="604"/>
      <c r="BN237" s="142" t="s">
        <v>36</v>
      </c>
      <c r="BO237" s="139">
        <v>494</v>
      </c>
      <c r="BP237" s="139">
        <v>580</v>
      </c>
      <c r="BQ237" s="139">
        <v>547</v>
      </c>
      <c r="BR237" s="139">
        <v>523</v>
      </c>
      <c r="BS237" s="139">
        <v>420</v>
      </c>
      <c r="BT237" s="139">
        <v>445</v>
      </c>
      <c r="BU237" s="139">
        <v>607</v>
      </c>
      <c r="BV237" s="139">
        <v>586</v>
      </c>
      <c r="BW237" s="139">
        <v>630</v>
      </c>
      <c r="BX237" s="139">
        <v>579</v>
      </c>
      <c r="BY237" s="139">
        <v>449</v>
      </c>
      <c r="BZ237" s="139">
        <v>418</v>
      </c>
      <c r="CA237" s="139">
        <v>490</v>
      </c>
      <c r="CB237" s="139">
        <v>481</v>
      </c>
      <c r="CC237" s="139">
        <v>381</v>
      </c>
      <c r="CD237" s="139">
        <v>492</v>
      </c>
    </row>
    <row r="238" spans="2:82">
      <c r="B238" s="131" t="s">
        <v>36</v>
      </c>
      <c r="C238" s="133">
        <f t="shared" ref="C238:N238" si="216">Y238+$V$13*Y239+$V$6*(AT237+$V$13*AT238)+$V$8*(AT244+$V$13*AT245)+$V$10*(AT251+$V$13*AT252)</f>
        <v>1403.8</v>
      </c>
      <c r="D238" s="133">
        <f t="shared" si="216"/>
        <v>1594</v>
      </c>
      <c r="E238" s="133">
        <f t="shared" si="216"/>
        <v>1490</v>
      </c>
      <c r="F238" s="133">
        <f t="shared" si="216"/>
        <v>1454.2</v>
      </c>
      <c r="G238" s="133">
        <f t="shared" si="216"/>
        <v>1207.8</v>
      </c>
      <c r="H238" s="133">
        <f t="shared" si="216"/>
        <v>1338.1999999999998</v>
      </c>
      <c r="I238" s="133">
        <f t="shared" si="216"/>
        <v>1695</v>
      </c>
      <c r="J238" s="133">
        <f t="shared" si="216"/>
        <v>1629.6000000000001</v>
      </c>
      <c r="K238" s="133">
        <f t="shared" si="216"/>
        <v>1802.6000000000001</v>
      </c>
      <c r="L238" s="133">
        <f t="shared" si="216"/>
        <v>1688.4</v>
      </c>
      <c r="M238" s="133">
        <f t="shared" si="216"/>
        <v>1374.2</v>
      </c>
      <c r="N238" s="133">
        <f t="shared" si="216"/>
        <v>1435.3</v>
      </c>
      <c r="O238" s="133">
        <f t="shared" ref="O238:R238" si="217">AK238+$V$13*AK239+$V$6*(BF237+$V$13*BF238)+$V$8*(BF244+$V$13*BF245)+$V$10*(BF251+$V$13*BF252)</f>
        <v>1799.3999999999999</v>
      </c>
      <c r="P238" s="133">
        <f t="shared" si="217"/>
        <v>1944.1</v>
      </c>
      <c r="Q238" s="133">
        <f t="shared" si="217"/>
        <v>1586.6</v>
      </c>
      <c r="R238" s="133">
        <f t="shared" si="217"/>
        <v>1799.9</v>
      </c>
      <c r="S238" s="133"/>
      <c r="T238" s="344">
        <v>183.10148370052389</v>
      </c>
      <c r="U238" s="133"/>
      <c r="X238" s="131" t="s">
        <v>36</v>
      </c>
      <c r="Y238" s="135">
        <v>725</v>
      </c>
      <c r="Z238" s="135">
        <v>809</v>
      </c>
      <c r="AA238" s="135">
        <v>745</v>
      </c>
      <c r="AB238" s="135">
        <v>733</v>
      </c>
      <c r="AC238" s="135">
        <v>609</v>
      </c>
      <c r="AD238" s="135">
        <v>664</v>
      </c>
      <c r="AE238" s="135">
        <v>841</v>
      </c>
      <c r="AF238" s="135">
        <v>808</v>
      </c>
      <c r="AG238" s="135">
        <v>897</v>
      </c>
      <c r="AH238" s="411">
        <v>839</v>
      </c>
      <c r="AI238" s="135">
        <v>690</v>
      </c>
      <c r="AJ238" s="135">
        <v>685</v>
      </c>
      <c r="AK238" s="135">
        <v>854</v>
      </c>
      <c r="AL238" s="135">
        <v>922</v>
      </c>
      <c r="AM238" s="135">
        <v>759</v>
      </c>
      <c r="AN238" s="135">
        <v>869</v>
      </c>
      <c r="AO238" s="136"/>
      <c r="AP238" s="326"/>
      <c r="AQ238" s="122"/>
      <c r="AR238" s="600"/>
      <c r="AS238" s="131" t="s">
        <v>144</v>
      </c>
      <c r="AT238" s="135">
        <v>0</v>
      </c>
      <c r="AU238" s="135">
        <v>0</v>
      </c>
      <c r="AV238" s="135">
        <v>0</v>
      </c>
      <c r="AW238" s="135">
        <v>0</v>
      </c>
      <c r="AX238" s="135">
        <v>0</v>
      </c>
      <c r="AY238" s="135">
        <v>0</v>
      </c>
      <c r="AZ238" s="135">
        <v>0</v>
      </c>
      <c r="BA238" s="135">
        <v>0</v>
      </c>
      <c r="BB238" s="135">
        <v>0</v>
      </c>
      <c r="BC238" s="139">
        <v>0</v>
      </c>
      <c r="BD238" s="139">
        <v>0</v>
      </c>
      <c r="BE238" s="139">
        <v>10</v>
      </c>
      <c r="BF238" s="139">
        <v>13</v>
      </c>
      <c r="BG238" s="139">
        <v>23</v>
      </c>
      <c r="BH238" s="139">
        <v>16</v>
      </c>
      <c r="BI238" s="139">
        <v>14</v>
      </c>
      <c r="BM238" s="604"/>
      <c r="BN238" s="131" t="s">
        <v>144</v>
      </c>
      <c r="BO238" s="135">
        <v>0</v>
      </c>
      <c r="BP238" s="135">
        <v>0</v>
      </c>
      <c r="BQ238" s="135">
        <v>0</v>
      </c>
      <c r="BR238" s="135">
        <v>0</v>
      </c>
      <c r="BS238" s="135">
        <v>0</v>
      </c>
      <c r="BT238" s="135">
        <v>0</v>
      </c>
      <c r="BU238" s="135">
        <v>0</v>
      </c>
      <c r="BV238" s="135">
        <v>0</v>
      </c>
      <c r="BW238" s="135">
        <v>0</v>
      </c>
      <c r="BX238" s="139">
        <v>0</v>
      </c>
      <c r="BY238" s="139">
        <v>0</v>
      </c>
      <c r="BZ238" s="139">
        <v>49</v>
      </c>
      <c r="CA238" s="139">
        <v>69</v>
      </c>
      <c r="CB238" s="139">
        <v>58</v>
      </c>
      <c r="CC238" s="139">
        <v>38</v>
      </c>
      <c r="CD238" s="139">
        <v>37</v>
      </c>
    </row>
    <row r="239" spans="2:82">
      <c r="B239" s="131" t="s">
        <v>37</v>
      </c>
      <c r="C239" s="133">
        <f t="shared" ref="C239:N240" si="218">Y240+AT239*$V$6+AT246*$V$8+AT253*$V$10</f>
        <v>59.4</v>
      </c>
      <c r="D239" s="133">
        <f t="shared" si="218"/>
        <v>50.6</v>
      </c>
      <c r="E239" s="133">
        <f t="shared" si="218"/>
        <v>36</v>
      </c>
      <c r="F239" s="133">
        <f t="shared" si="218"/>
        <v>85.800000000000011</v>
      </c>
      <c r="G239" s="133">
        <f t="shared" si="218"/>
        <v>83.199999999999989</v>
      </c>
      <c r="H239" s="133">
        <f t="shared" si="218"/>
        <v>110</v>
      </c>
      <c r="I239" s="133">
        <f t="shared" si="218"/>
        <v>119.39999999999999</v>
      </c>
      <c r="J239" s="133">
        <f t="shared" si="218"/>
        <v>93</v>
      </c>
      <c r="K239" s="133">
        <f t="shared" si="218"/>
        <v>124.39999999999999</v>
      </c>
      <c r="L239" s="133">
        <f t="shared" si="218"/>
        <v>63.6</v>
      </c>
      <c r="M239" s="133">
        <f t="shared" si="218"/>
        <v>62.4</v>
      </c>
      <c r="N239" s="133">
        <f t="shared" si="218"/>
        <v>27.799999999999997</v>
      </c>
      <c r="O239" s="133">
        <f t="shared" ref="O239:R239" si="219">AK240+BF239*$V$6+BF246*$V$8+BF253*$V$10</f>
        <v>47.4</v>
      </c>
      <c r="P239" s="133">
        <f t="shared" si="219"/>
        <v>64.2</v>
      </c>
      <c r="Q239" s="133">
        <f t="shared" si="219"/>
        <v>80.2</v>
      </c>
      <c r="R239" s="133">
        <f t="shared" si="219"/>
        <v>63.599999999999994</v>
      </c>
      <c r="S239" s="133"/>
      <c r="T239" s="344">
        <v>29.950655715322466</v>
      </c>
      <c r="U239" s="133"/>
      <c r="X239" s="131" t="s">
        <v>144</v>
      </c>
      <c r="Y239" s="135">
        <v>0</v>
      </c>
      <c r="Z239" s="135">
        <v>0</v>
      </c>
      <c r="AA239" s="135">
        <v>0</v>
      </c>
      <c r="AB239" s="135">
        <v>0</v>
      </c>
      <c r="AC239" s="135">
        <v>0</v>
      </c>
      <c r="AD239" s="135">
        <v>0</v>
      </c>
      <c r="AE239" s="135">
        <v>0</v>
      </c>
      <c r="AF239" s="135">
        <v>0</v>
      </c>
      <c r="AG239" s="135">
        <v>0</v>
      </c>
      <c r="AH239" s="411">
        <v>0</v>
      </c>
      <c r="AI239" s="135">
        <v>0</v>
      </c>
      <c r="AJ239" s="135">
        <v>77</v>
      </c>
      <c r="AK239" s="135">
        <v>111</v>
      </c>
      <c r="AL239" s="135">
        <v>122</v>
      </c>
      <c r="AM239" s="135">
        <v>88</v>
      </c>
      <c r="AN239" s="135">
        <v>86</v>
      </c>
      <c r="AO239" s="136"/>
      <c r="AP239" s="326"/>
      <c r="AQ239" s="122"/>
      <c r="AR239" s="600"/>
      <c r="AS239" s="131" t="s">
        <v>37</v>
      </c>
      <c r="AT239" s="139">
        <v>7</v>
      </c>
      <c r="AU239" s="139">
        <v>12</v>
      </c>
      <c r="AV239" s="139">
        <v>5</v>
      </c>
      <c r="AW239" s="139">
        <v>23</v>
      </c>
      <c r="AX239" s="139">
        <v>17</v>
      </c>
      <c r="AY239" s="139">
        <v>21</v>
      </c>
      <c r="AZ239" s="139">
        <v>22</v>
      </c>
      <c r="BA239" s="139">
        <v>14</v>
      </c>
      <c r="BB239" s="139">
        <v>16</v>
      </c>
      <c r="BC239" s="139">
        <v>7</v>
      </c>
      <c r="BD239" s="139">
        <v>6</v>
      </c>
      <c r="BE239" s="139">
        <v>3</v>
      </c>
      <c r="BF239" s="139">
        <v>3</v>
      </c>
      <c r="BG239" s="139">
        <v>9</v>
      </c>
      <c r="BH239" s="139">
        <v>9</v>
      </c>
      <c r="BI239" s="139">
        <v>8</v>
      </c>
      <c r="BM239" s="604"/>
      <c r="BN239" s="142" t="s">
        <v>37</v>
      </c>
      <c r="BO239" s="139">
        <v>22</v>
      </c>
      <c r="BP239" s="139">
        <v>14</v>
      </c>
      <c r="BQ239" s="139">
        <v>10</v>
      </c>
      <c r="BR239" s="139">
        <v>30</v>
      </c>
      <c r="BS239" s="139">
        <v>30</v>
      </c>
      <c r="BT239" s="139">
        <v>43</v>
      </c>
      <c r="BU239" s="139">
        <v>52</v>
      </c>
      <c r="BV239" s="139">
        <v>32</v>
      </c>
      <c r="BW239" s="139">
        <v>39</v>
      </c>
      <c r="BX239" s="139">
        <v>21</v>
      </c>
      <c r="BY239" s="139">
        <v>18</v>
      </c>
      <c r="BZ239" s="139">
        <v>4</v>
      </c>
      <c r="CA239" s="139">
        <v>10</v>
      </c>
      <c r="CB239" s="139">
        <v>21</v>
      </c>
      <c r="CC239" s="139">
        <v>28</v>
      </c>
      <c r="CD239" s="139">
        <v>23</v>
      </c>
    </row>
    <row r="240" spans="2:82">
      <c r="B240" s="131" t="s">
        <v>38</v>
      </c>
      <c r="C240" s="133">
        <f t="shared" si="218"/>
        <v>616.19999999999993</v>
      </c>
      <c r="D240" s="133">
        <f t="shared" si="218"/>
        <v>586</v>
      </c>
      <c r="E240" s="133">
        <f t="shared" si="218"/>
        <v>791.4</v>
      </c>
      <c r="F240" s="133">
        <f t="shared" si="218"/>
        <v>693.80000000000007</v>
      </c>
      <c r="G240" s="133">
        <f t="shared" si="218"/>
        <v>655.80000000000007</v>
      </c>
      <c r="H240" s="133">
        <f t="shared" si="218"/>
        <v>785.59999999999991</v>
      </c>
      <c r="I240" s="133">
        <f t="shared" si="218"/>
        <v>718.2</v>
      </c>
      <c r="J240" s="133">
        <f t="shared" si="218"/>
        <v>852.8</v>
      </c>
      <c r="K240" s="133">
        <f t="shared" si="218"/>
        <v>731.2</v>
      </c>
      <c r="L240" s="133">
        <f t="shared" si="218"/>
        <v>757.4</v>
      </c>
      <c r="M240" s="133">
        <f t="shared" si="218"/>
        <v>647.80000000000007</v>
      </c>
      <c r="N240" s="133">
        <f t="shared" si="218"/>
        <v>522.6</v>
      </c>
      <c r="O240" s="133">
        <f t="shared" ref="O240:R240" si="220">AK241+BF240*$V$6+BF247*$V$8+BF254*$V$10</f>
        <v>664</v>
      </c>
      <c r="P240" s="133">
        <f t="shared" si="220"/>
        <v>403.2</v>
      </c>
      <c r="Q240" s="133">
        <f t="shared" si="220"/>
        <v>450.8</v>
      </c>
      <c r="R240" s="133">
        <f t="shared" si="220"/>
        <v>235.8</v>
      </c>
      <c r="S240" s="133"/>
      <c r="T240" s="344">
        <v>82.730300777083542</v>
      </c>
      <c r="X240" s="131" t="s">
        <v>37</v>
      </c>
      <c r="Y240" s="135">
        <v>32</v>
      </c>
      <c r="Z240" s="135">
        <v>28</v>
      </c>
      <c r="AA240" s="135">
        <v>18</v>
      </c>
      <c r="AB240" s="135">
        <v>46</v>
      </c>
      <c r="AC240" s="135">
        <v>44</v>
      </c>
      <c r="AD240" s="135">
        <v>58</v>
      </c>
      <c r="AE240" s="135">
        <v>63</v>
      </c>
      <c r="AF240" s="135">
        <v>49</v>
      </c>
      <c r="AG240" s="135">
        <v>63</v>
      </c>
      <c r="AH240" s="411">
        <v>32</v>
      </c>
      <c r="AI240" s="135">
        <v>33</v>
      </c>
      <c r="AJ240" s="135">
        <v>14</v>
      </c>
      <c r="AK240" s="135">
        <v>24</v>
      </c>
      <c r="AL240" s="135">
        <v>32</v>
      </c>
      <c r="AM240" s="135">
        <v>40</v>
      </c>
      <c r="AN240" s="135">
        <v>32</v>
      </c>
      <c r="AO240" s="136"/>
      <c r="AP240" s="326"/>
      <c r="AQ240" s="122"/>
      <c r="AR240" s="601"/>
      <c r="AS240" s="147" t="s">
        <v>38</v>
      </c>
      <c r="AT240" s="145">
        <v>116</v>
      </c>
      <c r="AU240" s="145">
        <v>101</v>
      </c>
      <c r="AV240" s="146">
        <v>108</v>
      </c>
      <c r="AW240" s="145">
        <v>122</v>
      </c>
      <c r="AX240" s="145">
        <v>109</v>
      </c>
      <c r="AY240" s="146">
        <v>126</v>
      </c>
      <c r="AZ240" s="146">
        <v>112</v>
      </c>
      <c r="BA240" s="146">
        <v>128</v>
      </c>
      <c r="BB240" s="146">
        <v>110</v>
      </c>
      <c r="BC240" s="146">
        <v>93</v>
      </c>
      <c r="BD240" s="146">
        <v>114</v>
      </c>
      <c r="BE240" s="146">
        <v>91</v>
      </c>
      <c r="BF240" s="146">
        <v>127</v>
      </c>
      <c r="BG240" s="146">
        <v>58</v>
      </c>
      <c r="BH240" s="146">
        <v>117</v>
      </c>
      <c r="BI240" s="146">
        <v>28</v>
      </c>
      <c r="BM240" s="604"/>
      <c r="BN240" s="144" t="s">
        <v>38</v>
      </c>
      <c r="BO240" s="145">
        <v>224</v>
      </c>
      <c r="BP240" s="145">
        <v>219</v>
      </c>
      <c r="BQ240" s="146">
        <v>305</v>
      </c>
      <c r="BR240" s="145">
        <v>224</v>
      </c>
      <c r="BS240" s="145">
        <v>212</v>
      </c>
      <c r="BT240" s="146">
        <v>265</v>
      </c>
      <c r="BU240" s="146">
        <v>238</v>
      </c>
      <c r="BV240" s="146">
        <v>309</v>
      </c>
      <c r="BW240" s="146">
        <v>265</v>
      </c>
      <c r="BX240" s="146">
        <v>251</v>
      </c>
      <c r="BY240" s="146">
        <v>235</v>
      </c>
      <c r="BZ240" s="146">
        <v>184</v>
      </c>
      <c r="CA240" s="146">
        <v>235</v>
      </c>
      <c r="CB240" s="146">
        <v>147</v>
      </c>
      <c r="CC240" s="146">
        <v>192</v>
      </c>
      <c r="CD240" s="146">
        <v>75</v>
      </c>
    </row>
    <row r="241" spans="2:84">
      <c r="B241" s="131" t="s">
        <v>39</v>
      </c>
      <c r="C241" s="133">
        <f t="shared" ref="C241:N244" si="221">Y242</f>
        <v>0</v>
      </c>
      <c r="D241" s="133">
        <f t="shared" si="221"/>
        <v>0</v>
      </c>
      <c r="E241" s="133">
        <f t="shared" si="221"/>
        <v>0</v>
      </c>
      <c r="F241" s="133">
        <f t="shared" si="221"/>
        <v>599</v>
      </c>
      <c r="G241" s="133">
        <f t="shared" si="221"/>
        <v>435</v>
      </c>
      <c r="H241" s="133">
        <f t="shared" si="221"/>
        <v>393</v>
      </c>
      <c r="I241" s="133">
        <f t="shared" si="221"/>
        <v>366</v>
      </c>
      <c r="J241" s="133">
        <f t="shared" si="221"/>
        <v>366</v>
      </c>
      <c r="K241" s="133">
        <f t="shared" si="221"/>
        <v>401</v>
      </c>
      <c r="L241" s="133">
        <f t="shared" si="221"/>
        <v>382</v>
      </c>
      <c r="M241" s="133">
        <f t="shared" si="221"/>
        <v>345</v>
      </c>
      <c r="N241" s="133">
        <f t="shared" si="221"/>
        <v>356</v>
      </c>
      <c r="O241" s="133">
        <f t="shared" ref="O241:O244" si="222">AK242</f>
        <v>263</v>
      </c>
      <c r="P241" s="133">
        <f t="shared" ref="P241:P244" si="223">AL242</f>
        <v>263</v>
      </c>
      <c r="Q241" s="133">
        <f t="shared" ref="Q241:Q244" si="224">AM242</f>
        <v>348</v>
      </c>
      <c r="R241" s="133">
        <f t="shared" ref="R241:R244" si="225">AN242</f>
        <v>316</v>
      </c>
      <c r="S241" s="133"/>
      <c r="T241" s="346">
        <v>84.305849088163356</v>
      </c>
      <c r="X241" s="131" t="s">
        <v>38</v>
      </c>
      <c r="Y241" s="135">
        <v>326</v>
      </c>
      <c r="Z241" s="135">
        <v>303</v>
      </c>
      <c r="AA241" s="135">
        <v>403</v>
      </c>
      <c r="AB241" s="135">
        <v>360</v>
      </c>
      <c r="AC241" s="135">
        <v>338</v>
      </c>
      <c r="AD241" s="135">
        <v>406</v>
      </c>
      <c r="AE241" s="135">
        <v>374</v>
      </c>
      <c r="AF241" s="135">
        <v>432</v>
      </c>
      <c r="AG241" s="135">
        <v>377</v>
      </c>
      <c r="AH241" s="411">
        <v>383</v>
      </c>
      <c r="AI241" s="135">
        <v>337</v>
      </c>
      <c r="AJ241" s="135">
        <v>268</v>
      </c>
      <c r="AK241" s="135">
        <v>340</v>
      </c>
      <c r="AL241" s="135">
        <v>205</v>
      </c>
      <c r="AM241" s="135">
        <v>236</v>
      </c>
      <c r="AN241" s="135">
        <v>120</v>
      </c>
      <c r="AO241" s="136"/>
      <c r="AP241" s="326"/>
      <c r="AQ241" s="122"/>
      <c r="AR241" s="600" t="s">
        <v>99</v>
      </c>
      <c r="AS241" s="376" t="s">
        <v>33</v>
      </c>
      <c r="AT241" s="138">
        <v>2423</v>
      </c>
      <c r="AU241" s="138">
        <v>2682</v>
      </c>
      <c r="AV241" s="138">
        <v>2719</v>
      </c>
      <c r="AW241" s="138">
        <v>1816</v>
      </c>
      <c r="AX241" s="138">
        <v>2917</v>
      </c>
      <c r="AY241" s="138">
        <v>3535</v>
      </c>
      <c r="AZ241" s="138">
        <v>2065</v>
      </c>
      <c r="BA241" s="138">
        <v>1919</v>
      </c>
      <c r="BB241" s="138">
        <v>1378</v>
      </c>
      <c r="BC241" s="138">
        <v>1645</v>
      </c>
      <c r="BD241" s="138">
        <v>1525</v>
      </c>
      <c r="BE241" s="139">
        <v>1561</v>
      </c>
      <c r="BF241" s="139">
        <v>1270</v>
      </c>
      <c r="BG241" s="139">
        <v>1378</v>
      </c>
      <c r="BH241" s="139">
        <v>1297</v>
      </c>
      <c r="BI241" s="139">
        <v>1241</v>
      </c>
      <c r="BM241" s="602" t="s">
        <v>52</v>
      </c>
      <c r="BN241" s="137" t="s">
        <v>33</v>
      </c>
      <c r="BO241" s="138">
        <v>3334</v>
      </c>
      <c r="BP241" s="138">
        <v>3783</v>
      </c>
      <c r="BQ241" s="138">
        <v>3739</v>
      </c>
      <c r="BR241" s="138">
        <v>2591</v>
      </c>
      <c r="BS241" s="138">
        <v>4049</v>
      </c>
      <c r="BT241" s="138">
        <v>5111</v>
      </c>
      <c r="BU241" s="138">
        <v>3133</v>
      </c>
      <c r="BV241" s="138">
        <v>2926</v>
      </c>
      <c r="BW241" s="138">
        <v>1993</v>
      </c>
      <c r="BX241" s="138">
        <v>2385</v>
      </c>
      <c r="BY241" s="138">
        <v>2161</v>
      </c>
      <c r="BZ241" s="138">
        <v>2039</v>
      </c>
      <c r="CA241" s="138">
        <v>1699</v>
      </c>
      <c r="CB241" s="138">
        <v>1826</v>
      </c>
      <c r="CC241" s="138">
        <v>1817</v>
      </c>
      <c r="CD241" s="138">
        <v>1657</v>
      </c>
    </row>
    <row r="242" spans="2:84">
      <c r="B242" s="131" t="s">
        <v>15</v>
      </c>
      <c r="C242" s="133">
        <f t="shared" si="221"/>
        <v>765</v>
      </c>
      <c r="D242" s="133">
        <f t="shared" si="221"/>
        <v>844</v>
      </c>
      <c r="E242" s="133">
        <f t="shared" si="221"/>
        <v>809</v>
      </c>
      <c r="F242" s="133">
        <f t="shared" si="221"/>
        <v>574</v>
      </c>
      <c r="G242" s="133">
        <f t="shared" si="221"/>
        <v>559</v>
      </c>
      <c r="H242" s="133">
        <f t="shared" si="221"/>
        <v>589</v>
      </c>
      <c r="I242" s="133">
        <f t="shared" si="221"/>
        <v>675</v>
      </c>
      <c r="J242" s="133">
        <f t="shared" si="221"/>
        <v>778</v>
      </c>
      <c r="K242" s="133">
        <f t="shared" si="221"/>
        <v>773</v>
      </c>
      <c r="L242" s="133">
        <f t="shared" si="221"/>
        <v>728</v>
      </c>
      <c r="M242" s="133">
        <f t="shared" si="221"/>
        <v>700</v>
      </c>
      <c r="N242" s="133">
        <f t="shared" si="221"/>
        <v>682</v>
      </c>
      <c r="O242" s="133">
        <f t="shared" si="222"/>
        <v>676</v>
      </c>
      <c r="P242" s="133">
        <f t="shared" si="223"/>
        <v>681</v>
      </c>
      <c r="Q242" s="133">
        <f t="shared" si="224"/>
        <v>626</v>
      </c>
      <c r="R242" s="133">
        <f t="shared" si="225"/>
        <v>617</v>
      </c>
      <c r="S242" s="133"/>
      <c r="T242" s="344">
        <v>103.74027397517555</v>
      </c>
      <c r="X242" s="131" t="s">
        <v>39</v>
      </c>
      <c r="Y242" s="135"/>
      <c r="Z242" s="135"/>
      <c r="AA242" s="135"/>
      <c r="AB242" s="135">
        <v>599</v>
      </c>
      <c r="AC242" s="135">
        <v>435</v>
      </c>
      <c r="AD242" s="135">
        <v>393</v>
      </c>
      <c r="AE242" s="135">
        <v>366</v>
      </c>
      <c r="AF242" s="135">
        <v>366</v>
      </c>
      <c r="AG242" s="135">
        <v>401</v>
      </c>
      <c r="AH242" s="411">
        <v>382</v>
      </c>
      <c r="AI242" s="135">
        <v>345</v>
      </c>
      <c r="AJ242" s="135">
        <v>356</v>
      </c>
      <c r="AK242" s="135">
        <v>263</v>
      </c>
      <c r="AL242" s="135">
        <v>263</v>
      </c>
      <c r="AM242" s="135">
        <v>348</v>
      </c>
      <c r="AN242" s="135">
        <v>316</v>
      </c>
      <c r="AO242" s="136"/>
      <c r="AP242" s="326"/>
      <c r="AQ242" s="122"/>
      <c r="AR242" s="600"/>
      <c r="AS242" s="131" t="s">
        <v>9</v>
      </c>
      <c r="AT242" s="139">
        <v>1990</v>
      </c>
      <c r="AU242" s="139">
        <v>1863</v>
      </c>
      <c r="AV242" s="139">
        <v>1851</v>
      </c>
      <c r="AW242" s="139">
        <v>1786</v>
      </c>
      <c r="AX242" s="139">
        <v>1840</v>
      </c>
      <c r="AY242" s="139">
        <v>2167</v>
      </c>
      <c r="AZ242" s="139">
        <v>1438</v>
      </c>
      <c r="BA242" s="139">
        <v>1409</v>
      </c>
      <c r="BB242" s="139">
        <v>1099</v>
      </c>
      <c r="BC242" s="139">
        <v>1077</v>
      </c>
      <c r="BD242" s="139">
        <v>1105</v>
      </c>
      <c r="BE242" s="139">
        <v>1132</v>
      </c>
      <c r="BF242" s="139">
        <v>1006</v>
      </c>
      <c r="BG242" s="139">
        <v>980</v>
      </c>
      <c r="BH242" s="139">
        <v>993</v>
      </c>
      <c r="BI242" s="139">
        <v>942</v>
      </c>
      <c r="BM242" s="600"/>
      <c r="BN242" s="142" t="s">
        <v>9</v>
      </c>
      <c r="BO242" s="139">
        <v>2934</v>
      </c>
      <c r="BP242" s="139">
        <v>2737</v>
      </c>
      <c r="BQ242" s="139">
        <v>2693</v>
      </c>
      <c r="BR242" s="139">
        <v>2519</v>
      </c>
      <c r="BS242" s="139">
        <v>2696</v>
      </c>
      <c r="BT242" s="139">
        <v>3391</v>
      </c>
      <c r="BU242" s="139">
        <v>2365</v>
      </c>
      <c r="BV242" s="139">
        <v>2330</v>
      </c>
      <c r="BW242" s="139">
        <v>1724</v>
      </c>
      <c r="BX242" s="139">
        <v>1736</v>
      </c>
      <c r="BY242" s="139">
        <v>1652</v>
      </c>
      <c r="BZ242" s="139">
        <v>1625</v>
      </c>
      <c r="CA242" s="139">
        <v>1389</v>
      </c>
      <c r="CB242" s="139">
        <v>1432</v>
      </c>
      <c r="CC242" s="139">
        <v>1520</v>
      </c>
      <c r="CD242" s="139">
        <v>1433</v>
      </c>
    </row>
    <row r="243" spans="2:84">
      <c r="B243" s="131" t="s">
        <v>40</v>
      </c>
      <c r="C243" s="133">
        <f t="shared" si="221"/>
        <v>0</v>
      </c>
      <c r="D243" s="133">
        <f t="shared" si="221"/>
        <v>0</v>
      </c>
      <c r="E243" s="133">
        <f t="shared" si="221"/>
        <v>0</v>
      </c>
      <c r="F243" s="133">
        <f t="shared" si="221"/>
        <v>58588</v>
      </c>
      <c r="G243" s="133">
        <f t="shared" si="221"/>
        <v>57015</v>
      </c>
      <c r="H243" s="133">
        <f t="shared" si="221"/>
        <v>45457</v>
      </c>
      <c r="I243" s="133">
        <f t="shared" si="221"/>
        <v>53210.899999999507</v>
      </c>
      <c r="J243" s="133">
        <f t="shared" si="221"/>
        <v>74172</v>
      </c>
      <c r="K243" s="133">
        <f t="shared" si="221"/>
        <v>75009</v>
      </c>
      <c r="L243" s="133">
        <f t="shared" si="221"/>
        <v>84906</v>
      </c>
      <c r="M243" s="133">
        <f t="shared" si="221"/>
        <v>66743</v>
      </c>
      <c r="N243" s="133">
        <f t="shared" si="221"/>
        <v>52041.860000000008</v>
      </c>
      <c r="O243" s="133">
        <f t="shared" si="222"/>
        <v>50546.5</v>
      </c>
      <c r="P243" s="133">
        <f t="shared" si="223"/>
        <v>44961</v>
      </c>
      <c r="Q243" s="133">
        <f t="shared" si="224"/>
        <v>48608.25</v>
      </c>
      <c r="R243" s="133">
        <f t="shared" si="225"/>
        <v>69706.207600000009</v>
      </c>
      <c r="S243" s="133"/>
      <c r="T243" s="346">
        <v>14142.399546372106</v>
      </c>
      <c r="X243" s="131" t="s">
        <v>15</v>
      </c>
      <c r="Y243" s="135">
        <v>765</v>
      </c>
      <c r="Z243" s="135">
        <v>844</v>
      </c>
      <c r="AA243" s="135">
        <v>809</v>
      </c>
      <c r="AB243" s="135">
        <v>574</v>
      </c>
      <c r="AC243" s="135">
        <v>559</v>
      </c>
      <c r="AD243" s="135">
        <v>589</v>
      </c>
      <c r="AE243" s="135">
        <v>675</v>
      </c>
      <c r="AF243" s="135">
        <v>778</v>
      </c>
      <c r="AG243" s="135">
        <v>773</v>
      </c>
      <c r="AH243" s="411">
        <v>728</v>
      </c>
      <c r="AI243" s="135">
        <v>700</v>
      </c>
      <c r="AJ243" s="135">
        <v>682</v>
      </c>
      <c r="AK243" s="135">
        <v>676</v>
      </c>
      <c r="AL243" s="135">
        <v>681</v>
      </c>
      <c r="AM243" s="135">
        <v>626</v>
      </c>
      <c r="AN243" s="135">
        <v>617</v>
      </c>
      <c r="AO243" s="136"/>
      <c r="AP243" s="326"/>
      <c r="AQ243" s="122"/>
      <c r="AR243" s="600"/>
      <c r="AS243" s="131" t="s">
        <v>34</v>
      </c>
      <c r="AT243" s="139">
        <v>1372</v>
      </c>
      <c r="AU243" s="139">
        <v>1170</v>
      </c>
      <c r="AV243" s="139">
        <v>1163</v>
      </c>
      <c r="AW243" s="139">
        <v>1171</v>
      </c>
      <c r="AX243" s="139">
        <v>1150</v>
      </c>
      <c r="AY243" s="139">
        <v>1336</v>
      </c>
      <c r="AZ243" s="139">
        <v>1018</v>
      </c>
      <c r="BA243" s="139">
        <v>1026</v>
      </c>
      <c r="BB243" s="139">
        <v>813</v>
      </c>
      <c r="BC243" s="139">
        <v>730</v>
      </c>
      <c r="BD243" s="139">
        <v>769</v>
      </c>
      <c r="BE243" s="139">
        <v>773</v>
      </c>
      <c r="BF243" s="139">
        <v>794</v>
      </c>
      <c r="BG243" s="139">
        <v>747</v>
      </c>
      <c r="BH243" s="139">
        <v>737</v>
      </c>
      <c r="BI243" s="139">
        <v>797</v>
      </c>
      <c r="BM243" s="600"/>
      <c r="BN243" s="142" t="s">
        <v>34</v>
      </c>
      <c r="BO243" s="139">
        <v>2141</v>
      </c>
      <c r="BP243" s="139">
        <v>1771</v>
      </c>
      <c r="BQ243" s="139">
        <v>1829</v>
      </c>
      <c r="BR243" s="139">
        <v>1736</v>
      </c>
      <c r="BS243" s="139">
        <v>1768</v>
      </c>
      <c r="BT243" s="139">
        <v>2231</v>
      </c>
      <c r="BU243" s="139">
        <v>1750</v>
      </c>
      <c r="BV243" s="139">
        <v>1818</v>
      </c>
      <c r="BW243" s="139">
        <v>1442</v>
      </c>
      <c r="BX243" s="139">
        <v>1265</v>
      </c>
      <c r="BY243" s="139">
        <v>1253</v>
      </c>
      <c r="BZ243" s="139">
        <v>1185</v>
      </c>
      <c r="CA243" s="139">
        <v>1185</v>
      </c>
      <c r="CB243" s="139">
        <v>1180</v>
      </c>
      <c r="CC243" s="139">
        <v>1180</v>
      </c>
      <c r="CD243" s="139">
        <v>1275</v>
      </c>
    </row>
    <row r="244" spans="2:84" ht="18" customHeight="1">
      <c r="B244" s="147" t="s">
        <v>41</v>
      </c>
      <c r="C244" s="148">
        <f t="shared" si="221"/>
        <v>10.148133252898987</v>
      </c>
      <c r="D244" s="148">
        <f t="shared" si="221"/>
        <v>11.339005093746612</v>
      </c>
      <c r="E244" s="148">
        <f t="shared" si="221"/>
        <v>10.472809128592736</v>
      </c>
      <c r="F244" s="148">
        <f t="shared" si="221"/>
        <v>11.221065064892038</v>
      </c>
      <c r="G244" s="148">
        <f t="shared" si="221"/>
        <v>8.6858592083852457</v>
      </c>
      <c r="H244" s="148">
        <f t="shared" si="221"/>
        <v>8.236555705126742</v>
      </c>
      <c r="I244" s="148">
        <f t="shared" si="221"/>
        <v>9.9516362221944981</v>
      </c>
      <c r="J244" s="148">
        <f t="shared" si="221"/>
        <v>9.4093104962670182</v>
      </c>
      <c r="K244" s="148">
        <f t="shared" si="221"/>
        <v>12.48006656035499</v>
      </c>
      <c r="L244" s="148">
        <f t="shared" si="221"/>
        <v>12.761468472384339</v>
      </c>
      <c r="M244" s="148">
        <f t="shared" si="221"/>
        <v>11.41044458122248</v>
      </c>
      <c r="N244" s="148">
        <f t="shared" si="221"/>
        <v>12.816947915399455</v>
      </c>
      <c r="O244" s="148">
        <f t="shared" si="222"/>
        <v>17.323073306817268</v>
      </c>
      <c r="P244" s="148">
        <f t="shared" si="223"/>
        <v>17.709357170690289</v>
      </c>
      <c r="Q244" s="148">
        <f t="shared" si="224"/>
        <v>14.377242002694668</v>
      </c>
      <c r="R244" s="148">
        <f t="shared" si="225"/>
        <v>16.489659027389603</v>
      </c>
      <c r="S244" s="149"/>
      <c r="T244" s="345">
        <v>1.5010833693608783</v>
      </c>
      <c r="V244" s="125"/>
      <c r="X244" s="131" t="s">
        <v>40</v>
      </c>
      <c r="Y244" s="135"/>
      <c r="Z244" s="135"/>
      <c r="AA244" s="135"/>
      <c r="AB244" s="135">
        <v>58588</v>
      </c>
      <c r="AC244" s="135">
        <v>57015</v>
      </c>
      <c r="AD244" s="135">
        <v>45457</v>
      </c>
      <c r="AE244" s="135">
        <v>53210.899999999507</v>
      </c>
      <c r="AF244" s="135">
        <v>74172</v>
      </c>
      <c r="AG244" s="135">
        <v>75009</v>
      </c>
      <c r="AH244" s="411">
        <v>84906</v>
      </c>
      <c r="AI244" s="135">
        <v>66743</v>
      </c>
      <c r="AJ244" s="135">
        <v>52041.860000000008</v>
      </c>
      <c r="AK244" s="135">
        <v>50546.5</v>
      </c>
      <c r="AL244" s="135">
        <v>44961</v>
      </c>
      <c r="AM244" s="135">
        <v>48608.25</v>
      </c>
      <c r="AN244" s="135">
        <v>69706.207600000009</v>
      </c>
      <c r="AO244" s="136"/>
      <c r="AP244" s="326"/>
      <c r="AQ244" s="122"/>
      <c r="AR244" s="600"/>
      <c r="AS244" s="131" t="s">
        <v>36</v>
      </c>
      <c r="AT244" s="139">
        <v>290</v>
      </c>
      <c r="AU244" s="139">
        <v>313</v>
      </c>
      <c r="AV244" s="139">
        <v>293</v>
      </c>
      <c r="AW244" s="139">
        <v>292</v>
      </c>
      <c r="AX244" s="139">
        <v>232</v>
      </c>
      <c r="AY244" s="139">
        <v>267</v>
      </c>
      <c r="AZ244" s="139">
        <v>282</v>
      </c>
      <c r="BA244" s="139">
        <v>296</v>
      </c>
      <c r="BB244" s="139">
        <v>322</v>
      </c>
      <c r="BC244" s="139">
        <v>297</v>
      </c>
      <c r="BD244" s="139">
        <v>251</v>
      </c>
      <c r="BE244" s="139">
        <v>259</v>
      </c>
      <c r="BF244" s="139">
        <v>352</v>
      </c>
      <c r="BG244" s="139">
        <v>408</v>
      </c>
      <c r="BH244" s="139">
        <v>311</v>
      </c>
      <c r="BI244" s="139">
        <v>343</v>
      </c>
      <c r="BM244" s="600"/>
      <c r="BN244" s="142" t="s">
        <v>36</v>
      </c>
      <c r="BO244" s="139">
        <v>364</v>
      </c>
      <c r="BP244" s="139">
        <v>451</v>
      </c>
      <c r="BQ244" s="139">
        <v>467</v>
      </c>
      <c r="BR244" s="139">
        <v>435</v>
      </c>
      <c r="BS244" s="139">
        <v>384</v>
      </c>
      <c r="BT244" s="139">
        <v>460</v>
      </c>
      <c r="BU244" s="139">
        <v>607</v>
      </c>
      <c r="BV244" s="139">
        <v>593</v>
      </c>
      <c r="BW244" s="139">
        <v>654</v>
      </c>
      <c r="BX244" s="139">
        <v>616</v>
      </c>
      <c r="BY244" s="139">
        <v>498</v>
      </c>
      <c r="BZ244" s="139">
        <v>506</v>
      </c>
      <c r="CA244" s="139">
        <v>635</v>
      </c>
      <c r="CB244" s="139">
        <v>681</v>
      </c>
      <c r="CC244" s="139">
        <v>578</v>
      </c>
      <c r="CD244" s="139">
        <v>651</v>
      </c>
    </row>
    <row r="245" spans="2:84">
      <c r="C245" s="131"/>
      <c r="D245" s="131"/>
      <c r="E245" s="131"/>
      <c r="T245" s="91"/>
      <c r="V245" s="133"/>
      <c r="X245" s="147" t="s">
        <v>41</v>
      </c>
      <c r="Y245" s="150">
        <v>10.148133252898987</v>
      </c>
      <c r="Z245" s="150">
        <v>11.339005093746612</v>
      </c>
      <c r="AA245" s="150">
        <v>10.472809128592736</v>
      </c>
      <c r="AB245" s="150">
        <v>11.221065064892038</v>
      </c>
      <c r="AC245" s="150">
        <v>8.6858592083852457</v>
      </c>
      <c r="AD245" s="150">
        <v>8.236555705126742</v>
      </c>
      <c r="AE245" s="150">
        <v>9.9516362221944981</v>
      </c>
      <c r="AF245" s="150">
        <v>9.4093104962670182</v>
      </c>
      <c r="AG245" s="150">
        <v>12.48006656035499</v>
      </c>
      <c r="AH245" s="412">
        <v>12.761468472384339</v>
      </c>
      <c r="AI245" s="150">
        <v>11.41044458122248</v>
      </c>
      <c r="AJ245" s="150">
        <v>12.816947915399455</v>
      </c>
      <c r="AK245" s="150">
        <v>17.323073306817268</v>
      </c>
      <c r="AL245" s="150">
        <f>(AL238+AL240+$V$13*AL239)/CU14*100</f>
        <v>17.709357170690289</v>
      </c>
      <c r="AM245" s="150">
        <f>(AM238+AM240+$V$13*AM239)/CV14*100</f>
        <v>14.377242002694668</v>
      </c>
      <c r="AN245" s="150">
        <f>(AN238+AN240+$V$13*AN239)/CW14*100</f>
        <v>16.489659027389603</v>
      </c>
      <c r="AO245" s="164"/>
      <c r="AP245" s="326"/>
      <c r="AQ245" s="122"/>
      <c r="AR245" s="600"/>
      <c r="AS245" s="131" t="s">
        <v>144</v>
      </c>
      <c r="AT245" s="135">
        <v>0</v>
      </c>
      <c r="AU245" s="135">
        <v>0</v>
      </c>
      <c r="AV245" s="135">
        <v>0</v>
      </c>
      <c r="AW245" s="135">
        <v>0</v>
      </c>
      <c r="AX245" s="135">
        <v>0</v>
      </c>
      <c r="AY245" s="135">
        <v>0</v>
      </c>
      <c r="AZ245" s="135">
        <v>0</v>
      </c>
      <c r="BA245" s="135">
        <v>0</v>
      </c>
      <c r="BB245" s="135">
        <v>0</v>
      </c>
      <c r="BC245" s="139">
        <v>0</v>
      </c>
      <c r="BD245" s="139">
        <v>0</v>
      </c>
      <c r="BE245" s="139">
        <v>30</v>
      </c>
      <c r="BF245" s="139">
        <v>47</v>
      </c>
      <c r="BG245" s="139">
        <v>55</v>
      </c>
      <c r="BH245" s="139">
        <v>34</v>
      </c>
      <c r="BI245" s="139">
        <v>39</v>
      </c>
      <c r="BM245" s="600"/>
      <c r="BN245" s="131" t="s">
        <v>144</v>
      </c>
      <c r="BO245" s="135">
        <v>0</v>
      </c>
      <c r="BP245" s="135">
        <v>0</v>
      </c>
      <c r="BQ245" s="135">
        <v>0</v>
      </c>
      <c r="BR245" s="135">
        <v>0</v>
      </c>
      <c r="BS245" s="135">
        <v>0</v>
      </c>
      <c r="BT245" s="135">
        <v>0</v>
      </c>
      <c r="BU245" s="135">
        <v>0</v>
      </c>
      <c r="BV245" s="135">
        <v>0</v>
      </c>
      <c r="BW245" s="135">
        <v>0</v>
      </c>
      <c r="BX245" s="139">
        <v>0</v>
      </c>
      <c r="BY245" s="139">
        <v>0</v>
      </c>
      <c r="BZ245" s="139">
        <v>67</v>
      </c>
      <c r="CA245" s="139">
        <v>96</v>
      </c>
      <c r="CB245" s="139">
        <v>104</v>
      </c>
      <c r="CC245" s="139">
        <v>67</v>
      </c>
      <c r="CD245" s="139">
        <v>67</v>
      </c>
    </row>
    <row r="246" spans="2:84">
      <c r="C246" s="131"/>
      <c r="D246" s="131"/>
      <c r="E246" s="131"/>
      <c r="T246" s="91"/>
      <c r="V246" s="133"/>
      <c r="X246" s="122"/>
      <c r="Y246" s="131"/>
      <c r="Z246" s="131"/>
      <c r="AA246" s="131"/>
      <c r="AB246" s="122"/>
      <c r="AC246" s="122"/>
      <c r="AD246" s="122"/>
      <c r="AE246" s="122"/>
      <c r="AF246" s="326"/>
      <c r="AG246" s="326"/>
      <c r="AH246" s="122"/>
      <c r="AI246" s="122"/>
      <c r="AJ246" s="122"/>
      <c r="AK246" s="122"/>
      <c r="AL246" s="122"/>
      <c r="AM246" s="156"/>
      <c r="AN246" s="122"/>
      <c r="AO246" s="122"/>
      <c r="AP246" s="326"/>
      <c r="AQ246" s="122"/>
      <c r="AR246" s="600"/>
      <c r="AS246" s="131" t="s">
        <v>37</v>
      </c>
      <c r="AT246" s="139">
        <v>11</v>
      </c>
      <c r="AU246" s="139">
        <v>7</v>
      </c>
      <c r="AV246" s="139">
        <v>8</v>
      </c>
      <c r="AW246" s="139">
        <v>13</v>
      </c>
      <c r="AX246" s="139">
        <v>16</v>
      </c>
      <c r="AY246" s="139">
        <v>22</v>
      </c>
      <c r="AZ246" s="139">
        <v>28</v>
      </c>
      <c r="BA246" s="139">
        <v>22</v>
      </c>
      <c r="BB246" s="139">
        <v>27</v>
      </c>
      <c r="BC246" s="139">
        <v>14</v>
      </c>
      <c r="BD246" s="139">
        <v>15</v>
      </c>
      <c r="BE246" s="139">
        <v>9</v>
      </c>
      <c r="BF246" s="139">
        <v>15</v>
      </c>
      <c r="BG246" s="139">
        <v>13</v>
      </c>
      <c r="BH246" s="139">
        <v>21</v>
      </c>
      <c r="BI246" s="139">
        <v>12</v>
      </c>
      <c r="BM246" s="600"/>
      <c r="BN246" s="142" t="s">
        <v>37</v>
      </c>
      <c r="BO246" s="139">
        <v>15</v>
      </c>
      <c r="BP246" s="139">
        <v>13</v>
      </c>
      <c r="BQ246" s="139">
        <v>12</v>
      </c>
      <c r="BR246" s="139">
        <v>17</v>
      </c>
      <c r="BS246" s="139">
        <v>20</v>
      </c>
      <c r="BT246" s="139">
        <v>25</v>
      </c>
      <c r="BU246" s="139">
        <v>26</v>
      </c>
      <c r="BV246" s="139">
        <v>28</v>
      </c>
      <c r="BW246" s="139">
        <v>40</v>
      </c>
      <c r="BX246" s="139">
        <v>23</v>
      </c>
      <c r="BY246" s="139">
        <v>21</v>
      </c>
      <c r="BZ246" s="139">
        <v>12</v>
      </c>
      <c r="CA246" s="139">
        <v>19</v>
      </c>
      <c r="CB246" s="139">
        <v>24</v>
      </c>
      <c r="CC246" s="139">
        <v>28</v>
      </c>
      <c r="CD246" s="139">
        <v>23</v>
      </c>
    </row>
    <row r="247" spans="2:84">
      <c r="C247" s="131"/>
      <c r="D247" s="131"/>
      <c r="E247" s="131"/>
      <c r="T247" s="91"/>
      <c r="V247" s="133"/>
      <c r="X247" s="122"/>
      <c r="Y247" s="131"/>
      <c r="Z247" s="131"/>
      <c r="AA247" s="131"/>
      <c r="AB247" s="122"/>
      <c r="AC247" s="122"/>
      <c r="AD247" s="122"/>
      <c r="AE247" s="122"/>
      <c r="AF247" s="326"/>
      <c r="AG247" s="326"/>
      <c r="AH247" s="122"/>
      <c r="AI247" s="122"/>
      <c r="AJ247" s="122"/>
      <c r="AK247" s="122"/>
      <c r="AL247" s="122"/>
      <c r="AM247" s="156"/>
      <c r="AN247" s="122"/>
      <c r="AO247" s="122"/>
      <c r="AP247" s="326"/>
      <c r="AQ247" s="122"/>
      <c r="AR247" s="601"/>
      <c r="AS247" s="147" t="s">
        <v>38</v>
      </c>
      <c r="AT247" s="145">
        <v>111</v>
      </c>
      <c r="AU247" s="145">
        <v>105</v>
      </c>
      <c r="AV247" s="146">
        <v>146</v>
      </c>
      <c r="AW247" s="145">
        <v>139</v>
      </c>
      <c r="AX247" s="145">
        <v>143</v>
      </c>
      <c r="AY247" s="146">
        <v>142</v>
      </c>
      <c r="AZ247" s="146">
        <v>137</v>
      </c>
      <c r="BA247" s="146">
        <v>154</v>
      </c>
      <c r="BB247" s="146">
        <v>127</v>
      </c>
      <c r="BC247" s="146">
        <v>150</v>
      </c>
      <c r="BD247" s="146">
        <v>120</v>
      </c>
      <c r="BE247" s="146">
        <v>99</v>
      </c>
      <c r="BF247" s="146">
        <v>118</v>
      </c>
      <c r="BG247" s="146">
        <v>87</v>
      </c>
      <c r="BH247" s="146">
        <v>66</v>
      </c>
      <c r="BI247" s="146">
        <v>43</v>
      </c>
      <c r="BM247" s="601"/>
      <c r="BN247" s="144" t="s">
        <v>38</v>
      </c>
      <c r="BO247" s="145">
        <v>156</v>
      </c>
      <c r="BP247" s="145">
        <v>164</v>
      </c>
      <c r="BQ247" s="146">
        <v>240</v>
      </c>
      <c r="BR247" s="145">
        <v>201</v>
      </c>
      <c r="BS247" s="145">
        <v>204</v>
      </c>
      <c r="BT247" s="146">
        <v>257</v>
      </c>
      <c r="BU247" s="146">
        <v>226</v>
      </c>
      <c r="BV247" s="146">
        <v>296</v>
      </c>
      <c r="BW247" s="146">
        <v>241</v>
      </c>
      <c r="BX247" s="146">
        <v>277</v>
      </c>
      <c r="BY247" s="146">
        <v>201</v>
      </c>
      <c r="BZ247" s="146">
        <v>169</v>
      </c>
      <c r="CA247" s="146">
        <v>218</v>
      </c>
      <c r="CB247" s="146">
        <v>137</v>
      </c>
      <c r="CC247" s="146">
        <v>112</v>
      </c>
      <c r="CD247" s="146">
        <v>91</v>
      </c>
    </row>
    <row r="248" spans="2:84">
      <c r="C248" s="131"/>
      <c r="D248" s="131"/>
      <c r="E248" s="131"/>
      <c r="T248" s="91"/>
      <c r="U248" s="125"/>
      <c r="V248" s="133"/>
      <c r="X248" s="122"/>
      <c r="Y248" s="131"/>
      <c r="Z248" s="131"/>
      <c r="AA248" s="131"/>
      <c r="AB248" s="122"/>
      <c r="AC248" s="122"/>
      <c r="AD248" s="122"/>
      <c r="AE248" s="122"/>
      <c r="AF248" s="326"/>
      <c r="AG248" s="326"/>
      <c r="AH248" s="122"/>
      <c r="AI248" s="122"/>
      <c r="AJ248" s="122"/>
      <c r="AK248" s="122"/>
      <c r="AL248" s="122"/>
      <c r="AM248" s="156"/>
      <c r="AN248" s="122"/>
      <c r="AO248" s="122"/>
      <c r="AP248" s="326"/>
      <c r="AQ248" s="122"/>
      <c r="AR248" s="602" t="s">
        <v>100</v>
      </c>
      <c r="AS248" s="376" t="s">
        <v>33</v>
      </c>
      <c r="AT248" s="138">
        <v>932</v>
      </c>
      <c r="AU248" s="138">
        <v>1070</v>
      </c>
      <c r="AV248" s="138">
        <v>973</v>
      </c>
      <c r="AW248" s="138">
        <v>707</v>
      </c>
      <c r="AX248" s="138">
        <v>990</v>
      </c>
      <c r="AY248" s="138">
        <v>1436</v>
      </c>
      <c r="AZ248" s="138">
        <v>976</v>
      </c>
      <c r="BA248" s="138">
        <v>855</v>
      </c>
      <c r="BB248" s="138">
        <v>448</v>
      </c>
      <c r="BC248" s="138">
        <v>503</v>
      </c>
      <c r="BD248" s="138">
        <v>396</v>
      </c>
      <c r="BE248" s="139">
        <v>295</v>
      </c>
      <c r="BF248" s="139">
        <v>304</v>
      </c>
      <c r="BG248" s="139">
        <v>327</v>
      </c>
      <c r="BH248" s="139">
        <v>431</v>
      </c>
      <c r="BI248" s="139">
        <v>305</v>
      </c>
      <c r="BM248" s="602" t="s">
        <v>70</v>
      </c>
      <c r="BN248" s="137" t="s">
        <v>33</v>
      </c>
      <c r="BO248" s="138">
        <v>3894</v>
      </c>
      <c r="BP248" s="138">
        <v>4277</v>
      </c>
      <c r="BQ248" s="138">
        <v>4128</v>
      </c>
      <c r="BR248" s="138">
        <v>2834</v>
      </c>
      <c r="BS248" s="138">
        <v>4327</v>
      </c>
      <c r="BT248" s="138">
        <v>5397</v>
      </c>
      <c r="BU248" s="138">
        <v>3259</v>
      </c>
      <c r="BV248" s="138">
        <v>2974</v>
      </c>
      <c r="BW248" s="138">
        <v>2021</v>
      </c>
      <c r="BX248" s="138">
        <v>2304</v>
      </c>
      <c r="BY248" s="138">
        <v>2153</v>
      </c>
      <c r="BZ248" s="138">
        <v>2148</v>
      </c>
      <c r="CA248" s="138">
        <v>1841</v>
      </c>
      <c r="CB248" s="138">
        <v>1924</v>
      </c>
      <c r="CC248" s="138">
        <v>1948</v>
      </c>
      <c r="CD248" s="138">
        <v>1750</v>
      </c>
    </row>
    <row r="249" spans="2:84">
      <c r="C249" s="131"/>
      <c r="D249" s="131"/>
      <c r="E249" s="131"/>
      <c r="T249" s="91"/>
      <c r="U249" s="125"/>
      <c r="V249" s="133"/>
      <c r="X249" s="122"/>
      <c r="Y249" s="131"/>
      <c r="Z249" s="131"/>
      <c r="AA249" s="131"/>
      <c r="AB249" s="122"/>
      <c r="AC249" s="122"/>
      <c r="AD249" s="122"/>
      <c r="AE249" s="122"/>
      <c r="AF249" s="326"/>
      <c r="AG249" s="326"/>
      <c r="AH249" s="122"/>
      <c r="AI249" s="122"/>
      <c r="AJ249" s="122"/>
      <c r="AK249" s="122"/>
      <c r="AL249" s="122"/>
      <c r="AM249" s="156"/>
      <c r="AN249" s="122"/>
      <c r="AO249" s="122"/>
      <c r="AP249" s="326"/>
      <c r="AQ249" s="122"/>
      <c r="AR249" s="600"/>
      <c r="AS249" s="131" t="s">
        <v>9</v>
      </c>
      <c r="AT249" s="139">
        <v>960</v>
      </c>
      <c r="AU249" s="139">
        <v>881</v>
      </c>
      <c r="AV249" s="139">
        <v>836</v>
      </c>
      <c r="AW249" s="139">
        <v>722</v>
      </c>
      <c r="AX249" s="139">
        <v>793</v>
      </c>
      <c r="AY249" s="139">
        <v>1135</v>
      </c>
      <c r="AZ249" s="139">
        <v>879</v>
      </c>
      <c r="BA249" s="139">
        <v>870</v>
      </c>
      <c r="BB249" s="139">
        <v>540</v>
      </c>
      <c r="BC249" s="139">
        <v>512</v>
      </c>
      <c r="BD249" s="139">
        <v>429</v>
      </c>
      <c r="BE249" s="139">
        <v>346</v>
      </c>
      <c r="BF249" s="139">
        <v>292</v>
      </c>
      <c r="BG249" s="139">
        <v>354</v>
      </c>
      <c r="BH249" s="139">
        <v>430</v>
      </c>
      <c r="BI249" s="139">
        <v>406</v>
      </c>
      <c r="BM249" s="600"/>
      <c r="BN249" s="142" t="s">
        <v>9</v>
      </c>
      <c r="BO249" s="139">
        <v>3343</v>
      </c>
      <c r="BP249" s="139">
        <v>3106</v>
      </c>
      <c r="BQ249" s="139">
        <v>2993</v>
      </c>
      <c r="BR249" s="139">
        <v>2794</v>
      </c>
      <c r="BS249" s="139">
        <v>2876</v>
      </c>
      <c r="BT249" s="139">
        <v>3589</v>
      </c>
      <c r="BU249" s="139">
        <v>2460</v>
      </c>
      <c r="BV249" s="139">
        <v>2368</v>
      </c>
      <c r="BW249" s="139">
        <v>1739</v>
      </c>
      <c r="BX249" s="139">
        <v>1668</v>
      </c>
      <c r="BY249" s="139">
        <v>1641</v>
      </c>
      <c r="BZ249" s="139">
        <v>1684</v>
      </c>
      <c r="CA249" s="139">
        <v>1489</v>
      </c>
      <c r="CB249" s="139">
        <v>1521</v>
      </c>
      <c r="CC249" s="139">
        <v>1532</v>
      </c>
      <c r="CD249" s="139">
        <v>1469</v>
      </c>
    </row>
    <row r="250" spans="2:84" ht="18" customHeight="1">
      <c r="C250" s="131"/>
      <c r="D250" s="131"/>
      <c r="E250" s="131"/>
      <c r="T250" s="91"/>
      <c r="U250" s="125"/>
      <c r="V250" s="133"/>
      <c r="X250" s="122"/>
      <c r="Y250" s="131"/>
      <c r="Z250" s="131"/>
      <c r="AA250" s="131"/>
      <c r="AB250" s="122"/>
      <c r="AC250" s="122"/>
      <c r="AD250" s="122"/>
      <c r="AE250" s="122"/>
      <c r="AF250" s="326"/>
      <c r="AG250" s="326"/>
      <c r="AH250" s="122"/>
      <c r="AI250" s="122"/>
      <c r="AJ250" s="122"/>
      <c r="AK250" s="122"/>
      <c r="AL250" s="122"/>
      <c r="AM250" s="156"/>
      <c r="AN250" s="122"/>
      <c r="AO250" s="122"/>
      <c r="AP250" s="326"/>
      <c r="AQ250" s="122"/>
      <c r="AR250" s="600"/>
      <c r="AS250" s="131" t="s">
        <v>34</v>
      </c>
      <c r="AT250" s="139">
        <v>789</v>
      </c>
      <c r="AU250" s="139">
        <v>684</v>
      </c>
      <c r="AV250" s="139">
        <v>693</v>
      </c>
      <c r="AW250" s="139">
        <v>604</v>
      </c>
      <c r="AX250" s="139">
        <v>649</v>
      </c>
      <c r="AY250" s="139">
        <v>898</v>
      </c>
      <c r="AZ250" s="139">
        <v>750</v>
      </c>
      <c r="BA250" s="139">
        <v>797</v>
      </c>
      <c r="BB250" s="139">
        <v>598</v>
      </c>
      <c r="BC250" s="139">
        <v>451</v>
      </c>
      <c r="BD250" s="139">
        <v>403</v>
      </c>
      <c r="BE250" s="139">
        <v>354</v>
      </c>
      <c r="BF250" s="139">
        <v>318</v>
      </c>
      <c r="BG250" s="139">
        <v>329</v>
      </c>
      <c r="BH250" s="139">
        <v>367</v>
      </c>
      <c r="BI250" s="139">
        <v>414</v>
      </c>
      <c r="BM250" s="600"/>
      <c r="BN250" s="142" t="s">
        <v>34</v>
      </c>
      <c r="BO250" s="139">
        <v>2451</v>
      </c>
      <c r="BP250" s="139">
        <v>2039</v>
      </c>
      <c r="BQ250" s="139">
        <v>2036</v>
      </c>
      <c r="BR250" s="139">
        <v>1928</v>
      </c>
      <c r="BS250" s="139">
        <v>1925</v>
      </c>
      <c r="BT250" s="139">
        <v>2303</v>
      </c>
      <c r="BU250" s="139">
        <v>1849</v>
      </c>
      <c r="BV250" s="139">
        <v>1868</v>
      </c>
      <c r="BW250" s="139">
        <v>1472</v>
      </c>
      <c r="BX250" s="139">
        <v>1216</v>
      </c>
      <c r="BY250" s="139">
        <v>1212</v>
      </c>
      <c r="BZ250" s="139">
        <v>1188</v>
      </c>
      <c r="CA250" s="139">
        <v>1241</v>
      </c>
      <c r="CB250" s="139">
        <v>1218</v>
      </c>
      <c r="CC250" s="139">
        <v>1189</v>
      </c>
      <c r="CD250" s="139">
        <v>1297</v>
      </c>
    </row>
    <row r="251" spans="2:84">
      <c r="C251" s="131"/>
      <c r="D251" s="131"/>
      <c r="E251" s="131"/>
      <c r="T251" s="91"/>
      <c r="U251" s="133"/>
      <c r="V251" s="133"/>
      <c r="X251" s="122"/>
      <c r="Y251" s="131"/>
      <c r="Z251" s="131"/>
      <c r="AA251" s="131"/>
      <c r="AB251" s="122"/>
      <c r="AC251" s="122"/>
      <c r="AD251" s="122"/>
      <c r="AE251" s="122"/>
      <c r="AF251" s="326"/>
      <c r="AG251" s="326"/>
      <c r="AH251" s="122"/>
      <c r="AI251" s="122"/>
      <c r="AJ251" s="122"/>
      <c r="AK251" s="122"/>
      <c r="AL251" s="122"/>
      <c r="AM251" s="156"/>
      <c r="AN251" s="122"/>
      <c r="AO251" s="122"/>
      <c r="AP251" s="326"/>
      <c r="AQ251" s="122"/>
      <c r="AR251" s="600"/>
      <c r="AS251" s="131" t="s">
        <v>36</v>
      </c>
      <c r="AT251" s="139">
        <v>180</v>
      </c>
      <c r="AU251" s="139">
        <v>252</v>
      </c>
      <c r="AV251" s="139">
        <v>276</v>
      </c>
      <c r="AW251" s="139">
        <v>241</v>
      </c>
      <c r="AX251" s="139">
        <v>217</v>
      </c>
      <c r="AY251" s="139">
        <v>258</v>
      </c>
      <c r="AZ251" s="139">
        <v>374</v>
      </c>
      <c r="BA251" s="139">
        <v>346</v>
      </c>
      <c r="BB251" s="139">
        <v>371</v>
      </c>
      <c r="BC251" s="139">
        <v>357</v>
      </c>
      <c r="BD251" s="139">
        <v>265</v>
      </c>
      <c r="BE251" s="139">
        <v>248</v>
      </c>
      <c r="BF251" s="139">
        <v>286</v>
      </c>
      <c r="BG251" s="139">
        <v>273</v>
      </c>
      <c r="BH251" s="139">
        <v>250</v>
      </c>
      <c r="BI251" s="139">
        <v>302</v>
      </c>
      <c r="BM251" s="600"/>
      <c r="BN251" s="142" t="s">
        <v>36</v>
      </c>
      <c r="BO251" s="139">
        <v>478</v>
      </c>
      <c r="BP251" s="139">
        <v>563</v>
      </c>
      <c r="BQ251" s="139">
        <v>551</v>
      </c>
      <c r="BR251" s="139">
        <v>524</v>
      </c>
      <c r="BS251" s="139">
        <v>444</v>
      </c>
      <c r="BT251" s="139">
        <v>525</v>
      </c>
      <c r="BU251" s="139">
        <v>626</v>
      </c>
      <c r="BV251" s="139">
        <v>589</v>
      </c>
      <c r="BW251" s="139">
        <v>646</v>
      </c>
      <c r="BX251" s="139">
        <v>625</v>
      </c>
      <c r="BY251" s="139">
        <v>494</v>
      </c>
      <c r="BZ251" s="139">
        <v>482</v>
      </c>
      <c r="CA251" s="139">
        <v>610</v>
      </c>
      <c r="CB251" s="139">
        <v>679</v>
      </c>
      <c r="CC251" s="139">
        <v>577</v>
      </c>
      <c r="CD251" s="139">
        <v>627</v>
      </c>
    </row>
    <row r="252" spans="2:84">
      <c r="C252" s="131"/>
      <c r="D252" s="131"/>
      <c r="E252" s="131"/>
      <c r="T252" s="91"/>
      <c r="U252" s="133"/>
      <c r="V252" s="133"/>
      <c r="X252" s="122"/>
      <c r="Y252" s="131"/>
      <c r="Z252" s="131"/>
      <c r="AA252" s="131"/>
      <c r="AB252" s="122"/>
      <c r="AC252" s="122"/>
      <c r="AD252" s="122"/>
      <c r="AE252" s="122"/>
      <c r="AF252" s="326"/>
      <c r="AG252" s="326"/>
      <c r="AH252" s="122"/>
      <c r="AI252" s="122"/>
      <c r="AJ252" s="122"/>
      <c r="AK252" s="122"/>
      <c r="AL252" s="122"/>
      <c r="AM252" s="156"/>
      <c r="AN252" s="122"/>
      <c r="AO252" s="122"/>
      <c r="AP252" s="326"/>
      <c r="AQ252" s="122"/>
      <c r="AR252" s="600"/>
      <c r="AS252" s="131" t="s">
        <v>144</v>
      </c>
      <c r="AT252" s="135">
        <v>0</v>
      </c>
      <c r="AU252" s="135">
        <v>0</v>
      </c>
      <c r="AV252" s="135">
        <v>0</v>
      </c>
      <c r="AW252" s="135">
        <v>0</v>
      </c>
      <c r="AX252" s="135">
        <v>0</v>
      </c>
      <c r="AY252" s="135">
        <v>0</v>
      </c>
      <c r="AZ252" s="135">
        <v>0</v>
      </c>
      <c r="BA252" s="135">
        <v>0</v>
      </c>
      <c r="BB252" s="135">
        <v>0</v>
      </c>
      <c r="BC252" s="139">
        <v>0</v>
      </c>
      <c r="BD252" s="139">
        <v>0</v>
      </c>
      <c r="BE252" s="139">
        <v>35</v>
      </c>
      <c r="BF252" s="139">
        <v>46</v>
      </c>
      <c r="BG252" s="139">
        <v>40</v>
      </c>
      <c r="BH252" s="139">
        <v>30</v>
      </c>
      <c r="BI252" s="139">
        <v>25</v>
      </c>
      <c r="BM252" s="600"/>
      <c r="BN252" s="131" t="s">
        <v>144</v>
      </c>
      <c r="BO252" s="135">
        <v>0</v>
      </c>
      <c r="BP252" s="135">
        <v>0</v>
      </c>
      <c r="BQ252" s="135">
        <v>0</v>
      </c>
      <c r="BR252" s="135">
        <v>0</v>
      </c>
      <c r="BS252" s="135">
        <v>0</v>
      </c>
      <c r="BT252" s="135">
        <v>0</v>
      </c>
      <c r="BU252" s="135">
        <v>0</v>
      </c>
      <c r="BV252" s="135">
        <v>0</v>
      </c>
      <c r="BW252" s="135">
        <v>0</v>
      </c>
      <c r="BX252" s="139">
        <v>0</v>
      </c>
      <c r="BY252" s="139">
        <v>0</v>
      </c>
      <c r="BZ252" s="139">
        <v>59</v>
      </c>
      <c r="CA252" s="139">
        <v>80</v>
      </c>
      <c r="CB252" s="139">
        <v>91</v>
      </c>
      <c r="CC252" s="139">
        <v>69</v>
      </c>
      <c r="CD252" s="139">
        <v>63</v>
      </c>
    </row>
    <row r="253" spans="2:84">
      <c r="C253" s="131"/>
      <c r="D253" s="131"/>
      <c r="E253" s="131"/>
      <c r="T253" s="91"/>
      <c r="U253" s="133"/>
      <c r="V253" s="133"/>
      <c r="X253" s="122"/>
      <c r="Y253" s="131"/>
      <c r="Z253" s="131"/>
      <c r="AA253" s="131"/>
      <c r="AB253" s="122"/>
      <c r="AC253" s="122"/>
      <c r="AD253" s="122"/>
      <c r="AE253" s="122"/>
      <c r="AF253" s="326"/>
      <c r="AG253" s="326"/>
      <c r="AH253" s="122"/>
      <c r="AI253" s="122"/>
      <c r="AJ253" s="122"/>
      <c r="AK253" s="122"/>
      <c r="AL253" s="122"/>
      <c r="AM253" s="156"/>
      <c r="AN253" s="122"/>
      <c r="AO253" s="122"/>
      <c r="AP253" s="326"/>
      <c r="AQ253" s="122"/>
      <c r="AR253" s="600"/>
      <c r="AS253" s="131" t="s">
        <v>37</v>
      </c>
      <c r="AT253" s="139">
        <v>9</v>
      </c>
      <c r="AU253" s="139">
        <v>5</v>
      </c>
      <c r="AV253" s="139">
        <v>5</v>
      </c>
      <c r="AW253" s="139">
        <v>7</v>
      </c>
      <c r="AX253" s="139">
        <v>8</v>
      </c>
      <c r="AY253" s="139">
        <v>11</v>
      </c>
      <c r="AZ253" s="139">
        <v>9</v>
      </c>
      <c r="BA253" s="139">
        <v>9</v>
      </c>
      <c r="BB253" s="139">
        <v>18</v>
      </c>
      <c r="BC253" s="139">
        <v>10</v>
      </c>
      <c r="BD253" s="139">
        <v>8</v>
      </c>
      <c r="BE253" s="139">
        <v>2</v>
      </c>
      <c r="BF253" s="139">
        <v>5</v>
      </c>
      <c r="BG253" s="139">
        <v>10</v>
      </c>
      <c r="BH253" s="139">
        <v>10</v>
      </c>
      <c r="BI253" s="139">
        <v>11</v>
      </c>
      <c r="BM253" s="600"/>
      <c r="BN253" s="142" t="s">
        <v>37</v>
      </c>
      <c r="BO253" s="139">
        <v>19</v>
      </c>
      <c r="BP253" s="139">
        <v>14</v>
      </c>
      <c r="BQ253" s="139">
        <v>14</v>
      </c>
      <c r="BR253" s="139">
        <v>23</v>
      </c>
      <c r="BS253" s="139">
        <v>23</v>
      </c>
      <c r="BT253" s="139">
        <v>30</v>
      </c>
      <c r="BU253" s="139">
        <v>27</v>
      </c>
      <c r="BV253" s="139">
        <v>25</v>
      </c>
      <c r="BW253" s="139">
        <v>45</v>
      </c>
      <c r="BX253" s="139">
        <v>21</v>
      </c>
      <c r="BY253" s="139">
        <v>21</v>
      </c>
      <c r="BZ253" s="139">
        <v>11</v>
      </c>
      <c r="CA253" s="139">
        <v>19</v>
      </c>
      <c r="CB253" s="139">
        <v>20</v>
      </c>
      <c r="CC253" s="139">
        <v>25</v>
      </c>
      <c r="CD253" s="139">
        <v>19</v>
      </c>
    </row>
    <row r="254" spans="2:84">
      <c r="C254" s="131"/>
      <c r="D254" s="131"/>
      <c r="E254" s="131"/>
      <c r="O254" s="153"/>
      <c r="P254" s="153"/>
      <c r="Q254" s="153"/>
      <c r="R254" s="153"/>
      <c r="T254" s="91"/>
      <c r="U254" s="133"/>
      <c r="V254" s="133"/>
      <c r="X254" s="122"/>
      <c r="Y254" s="131"/>
      <c r="Z254" s="131"/>
      <c r="AA254" s="131"/>
      <c r="AB254" s="122"/>
      <c r="AC254" s="122"/>
      <c r="AD254" s="122"/>
      <c r="AE254" s="122"/>
      <c r="AF254" s="326"/>
      <c r="AG254" s="326"/>
      <c r="AH254" s="122"/>
      <c r="AI254" s="122"/>
      <c r="AJ254" s="122"/>
      <c r="AK254" s="122"/>
      <c r="AL254" s="122"/>
      <c r="AM254" s="156"/>
      <c r="AN254" s="122"/>
      <c r="AO254" s="122"/>
      <c r="AP254" s="326"/>
      <c r="AQ254" s="122"/>
      <c r="AR254" s="601"/>
      <c r="AS254" s="147" t="s">
        <v>38</v>
      </c>
      <c r="AT254" s="145">
        <v>72</v>
      </c>
      <c r="AU254" s="145">
        <v>81</v>
      </c>
      <c r="AV254" s="146">
        <v>130</v>
      </c>
      <c r="AW254" s="145">
        <v>81</v>
      </c>
      <c r="AX254" s="145">
        <v>73</v>
      </c>
      <c r="AY254" s="146">
        <v>114</v>
      </c>
      <c r="AZ254" s="146">
        <v>98</v>
      </c>
      <c r="BA254" s="146">
        <v>137</v>
      </c>
      <c r="BB254" s="146">
        <v>116</v>
      </c>
      <c r="BC254" s="146">
        <v>125</v>
      </c>
      <c r="BD254" s="146">
        <v>83</v>
      </c>
      <c r="BE254" s="146">
        <v>69</v>
      </c>
      <c r="BF254" s="146">
        <v>87</v>
      </c>
      <c r="BG254" s="146">
        <v>54</v>
      </c>
      <c r="BH254" s="146">
        <v>46</v>
      </c>
      <c r="BI254" s="146">
        <v>42</v>
      </c>
      <c r="BM254" s="601"/>
      <c r="BN254" s="144" t="s">
        <v>38</v>
      </c>
      <c r="BO254" s="145">
        <v>174</v>
      </c>
      <c r="BP254" s="145">
        <v>171</v>
      </c>
      <c r="BQ254" s="146">
        <v>245</v>
      </c>
      <c r="BR254" s="145">
        <v>218</v>
      </c>
      <c r="BS254" s="145">
        <v>198</v>
      </c>
      <c r="BT254" s="146">
        <v>230</v>
      </c>
      <c r="BU254" s="146">
        <v>216</v>
      </c>
      <c r="BV254" s="146">
        <v>242</v>
      </c>
      <c r="BW254" s="146">
        <v>206</v>
      </c>
      <c r="BX254" s="146">
        <v>240</v>
      </c>
      <c r="BY254" s="146">
        <v>167</v>
      </c>
      <c r="BZ254" s="146">
        <v>143</v>
      </c>
      <c r="CA254" s="146">
        <v>171</v>
      </c>
      <c r="CB254" s="146">
        <v>110</v>
      </c>
      <c r="CC254" s="146">
        <v>83</v>
      </c>
      <c r="CD254" s="146">
        <v>74</v>
      </c>
    </row>
    <row r="255" spans="2:84">
      <c r="C255" s="122"/>
      <c r="D255" s="122"/>
      <c r="E255" s="122"/>
      <c r="T255" s="91"/>
      <c r="U255" s="133"/>
      <c r="V255" s="133"/>
      <c r="X255" s="122"/>
      <c r="Y255" s="122"/>
      <c r="Z255" s="122"/>
      <c r="AA255" s="122"/>
      <c r="AB255" s="122"/>
      <c r="AC255" s="122"/>
      <c r="AD255" s="122"/>
      <c r="AE255" s="122"/>
      <c r="AF255" s="326"/>
      <c r="AG255" s="326"/>
      <c r="AH255" s="122"/>
      <c r="AI255" s="122"/>
      <c r="AJ255" s="122"/>
      <c r="AK255" s="122"/>
      <c r="AL255" s="122"/>
      <c r="AM255" s="156"/>
      <c r="AN255" s="122"/>
      <c r="AO255" s="122"/>
      <c r="AP255" s="326"/>
      <c r="AQ255" s="122"/>
      <c r="AR255" s="218"/>
      <c r="AT255" s="122"/>
      <c r="AU255" s="122"/>
      <c r="AV255" s="122"/>
      <c r="BB255" s="319"/>
      <c r="BD255" s="307"/>
      <c r="BN255" s="122"/>
      <c r="BO255" s="122"/>
      <c r="BP255" s="122"/>
      <c r="BQ255" s="122"/>
      <c r="BR255" s="122"/>
      <c r="BS255" s="122"/>
      <c r="BT255" s="122"/>
      <c r="BU255" s="122"/>
      <c r="BV255" s="326"/>
      <c r="BW255" s="326"/>
      <c r="BX255" s="326"/>
      <c r="BY255" s="326"/>
      <c r="BZ255" s="326"/>
      <c r="CA255" s="326"/>
      <c r="CB255" s="326"/>
      <c r="CC255" s="306"/>
      <c r="CD255" s="306"/>
      <c r="CF255" s="119" t="s">
        <v>14</v>
      </c>
    </row>
    <row r="256" spans="2:84" ht="18" customHeight="1">
      <c r="B256" s="123" t="s">
        <v>31</v>
      </c>
      <c r="C256" s="124" t="s">
        <v>122</v>
      </c>
      <c r="D256" s="124" t="s">
        <v>121</v>
      </c>
      <c r="E256" s="124" t="s">
        <v>120</v>
      </c>
      <c r="F256" s="123" t="s">
        <v>49</v>
      </c>
      <c r="G256" s="123" t="s">
        <v>48</v>
      </c>
      <c r="H256" s="123" t="s">
        <v>47</v>
      </c>
      <c r="I256" s="123" t="s">
        <v>46</v>
      </c>
      <c r="J256" s="123" t="s">
        <v>45</v>
      </c>
      <c r="K256" s="123" t="s">
        <v>44</v>
      </c>
      <c r="L256" s="123" t="s">
        <v>43</v>
      </c>
      <c r="M256" s="123" t="s">
        <v>95</v>
      </c>
      <c r="N256" s="123" t="s">
        <v>69</v>
      </c>
      <c r="O256" s="123" t="s">
        <v>77</v>
      </c>
      <c r="P256" s="123" t="s">
        <v>143</v>
      </c>
      <c r="Q256" s="123" t="str">
        <f>Q233</f>
        <v>2018-19</v>
      </c>
      <c r="R256" s="125" t="s">
        <v>183</v>
      </c>
      <c r="S256" s="125"/>
      <c r="T256" s="85" t="s">
        <v>111</v>
      </c>
      <c r="U256" s="133"/>
      <c r="V256" s="133"/>
      <c r="X256" s="127" t="s">
        <v>31</v>
      </c>
      <c r="Y256" s="127" t="s">
        <v>122</v>
      </c>
      <c r="Z256" s="127" t="s">
        <v>121</v>
      </c>
      <c r="AA256" s="127" t="s">
        <v>120</v>
      </c>
      <c r="AB256" s="127" t="s">
        <v>49</v>
      </c>
      <c r="AC256" s="127" t="s">
        <v>48</v>
      </c>
      <c r="AD256" s="127" t="s">
        <v>47</v>
      </c>
      <c r="AE256" s="127" t="s">
        <v>46</v>
      </c>
      <c r="AF256" s="127" t="s">
        <v>45</v>
      </c>
      <c r="AG256" s="127" t="s">
        <v>44</v>
      </c>
      <c r="AH256" s="410" t="s">
        <v>43</v>
      </c>
      <c r="AI256" s="127" t="s">
        <v>95</v>
      </c>
      <c r="AJ256" s="127" t="s">
        <v>69</v>
      </c>
      <c r="AK256" s="127" t="s">
        <v>77</v>
      </c>
      <c r="AL256" s="127" t="str">
        <f>AL233</f>
        <v>2017-18</v>
      </c>
      <c r="AM256" s="127" t="str">
        <f>AM233</f>
        <v>2018-19</v>
      </c>
      <c r="AN256" s="127" t="str">
        <f>AN233</f>
        <v>2019-20</v>
      </c>
      <c r="AO256" s="124"/>
      <c r="AP256" s="326"/>
      <c r="AQ256" s="122"/>
      <c r="AR256" s="218"/>
      <c r="AS256" s="124" t="s">
        <v>31</v>
      </c>
      <c r="AT256" s="124" t="s">
        <v>122</v>
      </c>
      <c r="AU256" s="124" t="s">
        <v>121</v>
      </c>
      <c r="AV256" s="124" t="s">
        <v>120</v>
      </c>
      <c r="AW256" s="124" t="s">
        <v>49</v>
      </c>
      <c r="AX256" s="124" t="s">
        <v>48</v>
      </c>
      <c r="AY256" s="124" t="s">
        <v>47</v>
      </c>
      <c r="AZ256" s="124" t="s">
        <v>46</v>
      </c>
      <c r="BA256" s="124" t="s">
        <v>45</v>
      </c>
      <c r="BB256" s="124" t="s">
        <v>44</v>
      </c>
      <c r="BC256" s="124" t="s">
        <v>43</v>
      </c>
      <c r="BD256" s="124" t="s">
        <v>95</v>
      </c>
      <c r="BE256" s="127" t="s">
        <v>69</v>
      </c>
      <c r="BF256" s="127" t="s">
        <v>77</v>
      </c>
      <c r="BG256" s="127" t="str">
        <f>BG233</f>
        <v>2017-18</v>
      </c>
      <c r="BH256" s="127" t="str">
        <f>BH233</f>
        <v>2018-19</v>
      </c>
      <c r="BI256" s="127" t="str">
        <f>BI233</f>
        <v>2019-20</v>
      </c>
      <c r="BN256" s="124" t="s">
        <v>31</v>
      </c>
      <c r="BO256" s="124" t="s">
        <v>122</v>
      </c>
      <c r="BP256" s="124" t="s">
        <v>121</v>
      </c>
      <c r="BQ256" s="124" t="s">
        <v>120</v>
      </c>
      <c r="BR256" s="124" t="s">
        <v>49</v>
      </c>
      <c r="BS256" s="124" t="s">
        <v>48</v>
      </c>
      <c r="BT256" s="124" t="s">
        <v>47</v>
      </c>
      <c r="BU256" s="124" t="s">
        <v>46</v>
      </c>
      <c r="BV256" s="124" t="s">
        <v>45</v>
      </c>
      <c r="BW256" s="124" t="s">
        <v>44</v>
      </c>
      <c r="BX256" s="124" t="s">
        <v>43</v>
      </c>
      <c r="BY256" s="124" t="s">
        <v>95</v>
      </c>
      <c r="BZ256" s="124" t="s">
        <v>69</v>
      </c>
      <c r="CA256" s="124" t="s">
        <v>77</v>
      </c>
      <c r="CB256" s="124" t="str">
        <f>CB233</f>
        <v>2017-18</v>
      </c>
      <c r="CC256" s="124" t="str">
        <f t="shared" ref="CC256:CD256" si="226">CC233</f>
        <v>2018-19</v>
      </c>
      <c r="CD256" s="124" t="str">
        <f t="shared" si="226"/>
        <v>2019-20</v>
      </c>
    </row>
    <row r="257" spans="2:85" ht="18" customHeight="1">
      <c r="B257" s="131" t="s">
        <v>33</v>
      </c>
      <c r="C257" s="132">
        <f t="shared" ref="C257:N259" si="227">Y257+AT257*$V$6+AT264*$V$8+AT271*$V$10</f>
        <v>4640.4000000000005</v>
      </c>
      <c r="D257" s="132">
        <f t="shared" si="227"/>
        <v>4721.2</v>
      </c>
      <c r="E257" s="132">
        <f t="shared" si="227"/>
        <v>5033</v>
      </c>
      <c r="F257" s="132">
        <f t="shared" si="227"/>
        <v>5341</v>
      </c>
      <c r="G257" s="132">
        <f t="shared" si="227"/>
        <v>5824.5999999999995</v>
      </c>
      <c r="H257" s="132">
        <f t="shared" si="227"/>
        <v>7280.8</v>
      </c>
      <c r="I257" s="132">
        <f t="shared" si="227"/>
        <v>4582.6000000000004</v>
      </c>
      <c r="J257" s="132">
        <f t="shared" si="227"/>
        <v>3871</v>
      </c>
      <c r="K257" s="132">
        <f t="shared" si="227"/>
        <v>3598.2000000000003</v>
      </c>
      <c r="L257" s="132">
        <f t="shared" si="227"/>
        <v>3556.4</v>
      </c>
      <c r="M257" s="132">
        <f t="shared" si="227"/>
        <v>3499.4</v>
      </c>
      <c r="N257" s="132">
        <f t="shared" si="227"/>
        <v>4082</v>
      </c>
      <c r="O257" s="132">
        <f t="shared" ref="O257:R257" si="228">AK257+BF257*$V$6+BF264*$V$8+BF271*$V$10</f>
        <v>4349.2</v>
      </c>
      <c r="P257" s="132">
        <f t="shared" si="228"/>
        <v>4295.6000000000004</v>
      </c>
      <c r="Q257" s="132">
        <f t="shared" si="228"/>
        <v>4518.5999999999995</v>
      </c>
      <c r="R257" s="132">
        <f t="shared" si="228"/>
        <v>4154.2</v>
      </c>
      <c r="S257" s="133"/>
      <c r="T257" s="344">
        <v>1139.0888922487336</v>
      </c>
      <c r="U257" s="133"/>
      <c r="V257" s="133"/>
      <c r="X257" s="131" t="s">
        <v>33</v>
      </c>
      <c r="Y257" s="135">
        <v>2504</v>
      </c>
      <c r="Z257" s="135">
        <v>2546</v>
      </c>
      <c r="AA257" s="135">
        <v>2730</v>
      </c>
      <c r="AB257" s="135">
        <v>2916</v>
      </c>
      <c r="AC257" s="135">
        <v>3145</v>
      </c>
      <c r="AD257" s="135">
        <v>3899</v>
      </c>
      <c r="AE257" s="135">
        <v>2469</v>
      </c>
      <c r="AF257" s="135">
        <v>2132</v>
      </c>
      <c r="AG257" s="135">
        <v>2037</v>
      </c>
      <c r="AH257" s="411">
        <v>2037</v>
      </c>
      <c r="AI257" s="135">
        <v>2033</v>
      </c>
      <c r="AJ257" s="135">
        <v>2370</v>
      </c>
      <c r="AK257" s="135">
        <v>2531</v>
      </c>
      <c r="AL257" s="135">
        <v>2511</v>
      </c>
      <c r="AM257" s="135">
        <v>2603</v>
      </c>
      <c r="AN257" s="135">
        <v>2424</v>
      </c>
      <c r="AO257" s="136"/>
      <c r="AP257" s="326"/>
      <c r="AQ257" s="122"/>
      <c r="AR257" s="602" t="s">
        <v>98</v>
      </c>
      <c r="AS257" s="376" t="s">
        <v>33</v>
      </c>
      <c r="AT257" s="138">
        <v>916</v>
      </c>
      <c r="AU257" s="138">
        <v>904</v>
      </c>
      <c r="AV257" s="138">
        <v>962</v>
      </c>
      <c r="AW257" s="138">
        <v>1052</v>
      </c>
      <c r="AX257" s="138">
        <v>1078</v>
      </c>
      <c r="AY257" s="138">
        <v>1214</v>
      </c>
      <c r="AZ257" s="138">
        <v>806</v>
      </c>
      <c r="BA257" s="138">
        <v>724</v>
      </c>
      <c r="BB257" s="138">
        <v>738</v>
      </c>
      <c r="BC257" s="138">
        <v>741</v>
      </c>
      <c r="BD257" s="138">
        <v>748</v>
      </c>
      <c r="BE257" s="138">
        <v>936</v>
      </c>
      <c r="BF257" s="138">
        <v>950</v>
      </c>
      <c r="BG257" s="138">
        <v>943</v>
      </c>
      <c r="BH257" s="138">
        <v>908</v>
      </c>
      <c r="BI257" s="138">
        <v>896</v>
      </c>
      <c r="BM257" s="603" t="s">
        <v>51</v>
      </c>
      <c r="BN257" s="137" t="s">
        <v>33</v>
      </c>
      <c r="BO257" s="138">
        <v>594</v>
      </c>
      <c r="BP257" s="138">
        <v>562</v>
      </c>
      <c r="BQ257" s="138">
        <v>654</v>
      </c>
      <c r="BR257" s="138">
        <v>663</v>
      </c>
      <c r="BS257" s="138">
        <v>675</v>
      </c>
      <c r="BT257" s="138">
        <v>1158</v>
      </c>
      <c r="BU257" s="138">
        <v>724</v>
      </c>
      <c r="BV257" s="138">
        <v>543</v>
      </c>
      <c r="BW257" s="138">
        <v>414</v>
      </c>
      <c r="BX257" s="138">
        <v>376</v>
      </c>
      <c r="BY257" s="138">
        <v>340</v>
      </c>
      <c r="BZ257" s="138">
        <v>272</v>
      </c>
      <c r="CA257" s="138">
        <v>290</v>
      </c>
      <c r="CB257" s="138">
        <v>310</v>
      </c>
      <c r="CC257" s="138">
        <v>545</v>
      </c>
      <c r="CD257" s="138">
        <v>441</v>
      </c>
    </row>
    <row r="258" spans="2:85">
      <c r="B258" s="131" t="s">
        <v>9</v>
      </c>
      <c r="C258" s="133">
        <f t="shared" si="227"/>
        <v>3531.2000000000003</v>
      </c>
      <c r="D258" s="133">
        <f t="shared" si="227"/>
        <v>3364.4</v>
      </c>
      <c r="E258" s="133">
        <f t="shared" si="227"/>
        <v>3348.2000000000003</v>
      </c>
      <c r="F258" s="133">
        <f t="shared" si="227"/>
        <v>3129</v>
      </c>
      <c r="G258" s="133">
        <f t="shared" si="227"/>
        <v>3563.2000000000003</v>
      </c>
      <c r="H258" s="133">
        <f t="shared" si="227"/>
        <v>4321.3999999999996</v>
      </c>
      <c r="I258" s="133">
        <f t="shared" si="227"/>
        <v>3394</v>
      </c>
      <c r="J258" s="133">
        <f t="shared" si="227"/>
        <v>3182.8</v>
      </c>
      <c r="K258" s="133">
        <f t="shared" si="227"/>
        <v>2940.8</v>
      </c>
      <c r="L258" s="133">
        <f t="shared" si="227"/>
        <v>2671.6</v>
      </c>
      <c r="M258" s="133">
        <f t="shared" si="227"/>
        <v>2691.7999999999997</v>
      </c>
      <c r="N258" s="133">
        <f t="shared" si="227"/>
        <v>3151</v>
      </c>
      <c r="O258" s="133">
        <f t="shared" ref="O258:R258" si="229">AK258+BF258*$V$6+BF265*$V$8+BF272*$V$10</f>
        <v>3186.2000000000003</v>
      </c>
      <c r="P258" s="133">
        <f t="shared" si="229"/>
        <v>3209</v>
      </c>
      <c r="Q258" s="133">
        <f t="shared" si="229"/>
        <v>3272.2</v>
      </c>
      <c r="R258" s="133">
        <f t="shared" si="229"/>
        <v>3451.6</v>
      </c>
      <c r="S258" s="133"/>
      <c r="T258" s="344">
        <v>445.51193225072916</v>
      </c>
      <c r="U258" s="133"/>
      <c r="X258" s="131" t="s">
        <v>9</v>
      </c>
      <c r="Y258" s="135">
        <v>1856</v>
      </c>
      <c r="Z258" s="135">
        <v>1794</v>
      </c>
      <c r="AA258" s="135">
        <v>1777</v>
      </c>
      <c r="AB258" s="135">
        <v>1665</v>
      </c>
      <c r="AC258" s="135">
        <v>1891</v>
      </c>
      <c r="AD258" s="135">
        <v>2262</v>
      </c>
      <c r="AE258" s="135">
        <v>1781</v>
      </c>
      <c r="AF258" s="135">
        <v>1684</v>
      </c>
      <c r="AG258" s="135">
        <v>1597</v>
      </c>
      <c r="AH258" s="411">
        <v>1467</v>
      </c>
      <c r="AI258" s="135">
        <v>1498</v>
      </c>
      <c r="AJ258" s="135">
        <v>1780</v>
      </c>
      <c r="AK258" s="135">
        <v>1786</v>
      </c>
      <c r="AL258" s="135">
        <v>1828</v>
      </c>
      <c r="AM258" s="135">
        <v>1834</v>
      </c>
      <c r="AN258" s="135">
        <v>1922</v>
      </c>
      <c r="AO258" s="136"/>
      <c r="AP258" s="326"/>
      <c r="AQ258" s="122"/>
      <c r="AR258" s="600"/>
      <c r="AS258" s="131" t="s">
        <v>9</v>
      </c>
      <c r="AT258" s="139">
        <v>608</v>
      </c>
      <c r="AU258" s="139">
        <v>587</v>
      </c>
      <c r="AV258" s="139">
        <v>628</v>
      </c>
      <c r="AW258" s="139">
        <v>541</v>
      </c>
      <c r="AX258" s="139">
        <v>593</v>
      </c>
      <c r="AY258" s="139">
        <v>668</v>
      </c>
      <c r="AZ258" s="139">
        <v>525</v>
      </c>
      <c r="BA258" s="139">
        <v>503</v>
      </c>
      <c r="BB258" s="139">
        <v>513</v>
      </c>
      <c r="BC258" s="139">
        <v>500</v>
      </c>
      <c r="BD258" s="139">
        <v>524</v>
      </c>
      <c r="BE258" s="139">
        <v>691</v>
      </c>
      <c r="BF258" s="139">
        <v>686</v>
      </c>
      <c r="BG258" s="139">
        <v>690</v>
      </c>
      <c r="BH258" s="139">
        <v>640</v>
      </c>
      <c r="BI258" s="139">
        <v>660</v>
      </c>
      <c r="BM258" s="604"/>
      <c r="BN258" s="142" t="s">
        <v>9</v>
      </c>
      <c r="BO258" s="139">
        <v>566</v>
      </c>
      <c r="BP258" s="139">
        <v>470</v>
      </c>
      <c r="BQ258" s="139">
        <v>477</v>
      </c>
      <c r="BR258" s="139">
        <v>466</v>
      </c>
      <c r="BS258" s="139">
        <v>533</v>
      </c>
      <c r="BT258" s="139">
        <v>723</v>
      </c>
      <c r="BU258" s="139">
        <v>633</v>
      </c>
      <c r="BV258" s="139">
        <v>576</v>
      </c>
      <c r="BW258" s="139">
        <v>473</v>
      </c>
      <c r="BX258" s="139">
        <v>379</v>
      </c>
      <c r="BY258" s="139">
        <v>354</v>
      </c>
      <c r="BZ258" s="139">
        <v>302</v>
      </c>
      <c r="CA258" s="139">
        <v>297</v>
      </c>
      <c r="CB258" s="139">
        <v>310</v>
      </c>
      <c r="CC258" s="139">
        <v>435</v>
      </c>
      <c r="CD258" s="139">
        <v>530</v>
      </c>
    </row>
    <row r="259" spans="2:85">
      <c r="B259" s="131" t="s">
        <v>34</v>
      </c>
      <c r="C259" s="133">
        <f t="shared" si="227"/>
        <v>3483.3999999999996</v>
      </c>
      <c r="D259" s="133">
        <f t="shared" si="227"/>
        <v>2573</v>
      </c>
      <c r="E259" s="133">
        <f t="shared" si="227"/>
        <v>2671.6</v>
      </c>
      <c r="F259" s="133">
        <f t="shared" si="227"/>
        <v>2403.2000000000003</v>
      </c>
      <c r="G259" s="133">
        <f t="shared" si="227"/>
        <v>2611.6000000000004</v>
      </c>
      <c r="H259" s="133">
        <f t="shared" si="227"/>
        <v>2931.2</v>
      </c>
      <c r="I259" s="133">
        <f t="shared" si="227"/>
        <v>2831.7999999999997</v>
      </c>
      <c r="J259" s="133">
        <f t="shared" si="227"/>
        <v>2753.6</v>
      </c>
      <c r="K259" s="133">
        <f t="shared" si="227"/>
        <v>2536.1999999999998</v>
      </c>
      <c r="L259" s="133">
        <f t="shared" si="227"/>
        <v>2408.2000000000003</v>
      </c>
      <c r="M259" s="133">
        <f t="shared" si="227"/>
        <v>2327.2000000000003</v>
      </c>
      <c r="N259" s="133">
        <f t="shared" si="227"/>
        <v>2314.7999999999997</v>
      </c>
      <c r="O259" s="133">
        <f t="shared" ref="O259:R259" si="230">AK259+BF259*$V$6+BF266*$V$8+BF273*$V$10</f>
        <v>2865.7999999999997</v>
      </c>
      <c r="P259" s="133">
        <f t="shared" si="230"/>
        <v>2799.6</v>
      </c>
      <c r="Q259" s="133">
        <f t="shared" si="230"/>
        <v>2746</v>
      </c>
      <c r="R259" s="133">
        <f t="shared" si="230"/>
        <v>2978.6</v>
      </c>
      <c r="S259" s="133"/>
      <c r="T259" s="344">
        <v>321.02206293164431</v>
      </c>
      <c r="U259" s="133"/>
      <c r="X259" s="131" t="s">
        <v>34</v>
      </c>
      <c r="Y259" s="135">
        <v>1869</v>
      </c>
      <c r="Z259" s="135">
        <v>1369</v>
      </c>
      <c r="AA259" s="135">
        <v>1422</v>
      </c>
      <c r="AB259" s="135">
        <v>1273</v>
      </c>
      <c r="AC259" s="135">
        <v>1374</v>
      </c>
      <c r="AD259" s="135">
        <v>1540</v>
      </c>
      <c r="AE259" s="135">
        <v>1490</v>
      </c>
      <c r="AF259" s="135">
        <v>1446</v>
      </c>
      <c r="AG259" s="135">
        <v>1365</v>
      </c>
      <c r="AH259" s="411">
        <v>1329</v>
      </c>
      <c r="AI259" s="135">
        <v>1280</v>
      </c>
      <c r="AJ259" s="135">
        <v>1300</v>
      </c>
      <c r="AK259" s="135">
        <v>1601</v>
      </c>
      <c r="AL259" s="135">
        <v>1567</v>
      </c>
      <c r="AM259" s="135">
        <v>1545</v>
      </c>
      <c r="AN259" s="135">
        <v>1657</v>
      </c>
      <c r="AO259" s="136"/>
      <c r="AP259" s="326"/>
      <c r="AQ259" s="122"/>
      <c r="AR259" s="600"/>
      <c r="AS259" s="131" t="s">
        <v>34</v>
      </c>
      <c r="AT259" s="139">
        <v>674</v>
      </c>
      <c r="AU259" s="139">
        <v>465</v>
      </c>
      <c r="AV259" s="139">
        <v>467</v>
      </c>
      <c r="AW259" s="139">
        <v>401</v>
      </c>
      <c r="AX259" s="139">
        <v>401</v>
      </c>
      <c r="AY259" s="139">
        <v>455</v>
      </c>
      <c r="AZ259" s="139">
        <v>414</v>
      </c>
      <c r="BA259" s="139">
        <v>414</v>
      </c>
      <c r="BB259" s="139">
        <v>417</v>
      </c>
      <c r="BC259" s="139">
        <v>473</v>
      </c>
      <c r="BD259" s="139">
        <v>451</v>
      </c>
      <c r="BE259" s="139">
        <v>452</v>
      </c>
      <c r="BF259" s="139">
        <v>624</v>
      </c>
      <c r="BG259" s="139">
        <v>600</v>
      </c>
      <c r="BH259" s="139">
        <v>541</v>
      </c>
      <c r="BI259" s="139">
        <v>555</v>
      </c>
      <c r="BM259" s="604"/>
      <c r="BN259" s="142" t="s">
        <v>34</v>
      </c>
      <c r="BO259" s="139">
        <v>545</v>
      </c>
      <c r="BP259" s="139">
        <v>440</v>
      </c>
      <c r="BQ259" s="139">
        <v>466</v>
      </c>
      <c r="BR259" s="139">
        <v>431</v>
      </c>
      <c r="BS259" s="139">
        <v>482</v>
      </c>
      <c r="BT259" s="139">
        <v>538</v>
      </c>
      <c r="BU259" s="139">
        <v>555</v>
      </c>
      <c r="BV259" s="139">
        <v>569</v>
      </c>
      <c r="BW259" s="139">
        <v>454</v>
      </c>
      <c r="BX259" s="139">
        <v>402</v>
      </c>
      <c r="BY259" s="139">
        <v>357</v>
      </c>
      <c r="BZ259" s="139">
        <v>323</v>
      </c>
      <c r="CA259" s="139">
        <v>302</v>
      </c>
      <c r="CB259" s="139">
        <v>296</v>
      </c>
      <c r="CC259" s="139">
        <v>378</v>
      </c>
      <c r="CD259" s="139">
        <v>493</v>
      </c>
    </row>
    <row r="260" spans="2:85">
      <c r="B260" s="131" t="s">
        <v>35</v>
      </c>
      <c r="C260" s="133">
        <f t="shared" ref="C260:N260" si="231">Y260</f>
        <v>602</v>
      </c>
      <c r="D260" s="133">
        <f t="shared" si="231"/>
        <v>908</v>
      </c>
      <c r="E260" s="133">
        <f t="shared" si="231"/>
        <v>1282</v>
      </c>
      <c r="F260" s="133">
        <f t="shared" si="231"/>
        <v>1353</v>
      </c>
      <c r="G260" s="133">
        <f t="shared" si="231"/>
        <v>1334</v>
      </c>
      <c r="H260" s="133">
        <f t="shared" si="231"/>
        <v>1351</v>
      </c>
      <c r="I260" s="133">
        <f t="shared" si="231"/>
        <v>1519</v>
      </c>
      <c r="J260" s="133">
        <f t="shared" si="231"/>
        <v>1566</v>
      </c>
      <c r="K260" s="133">
        <f t="shared" si="231"/>
        <v>1792</v>
      </c>
      <c r="L260" s="133">
        <f t="shared" si="231"/>
        <v>1961</v>
      </c>
      <c r="M260" s="133">
        <f t="shared" si="231"/>
        <v>1765</v>
      </c>
      <c r="N260" s="133">
        <f t="shared" si="231"/>
        <v>1736</v>
      </c>
      <c r="O260" s="133">
        <f t="shared" ref="O260" si="232">AK260</f>
        <v>2039</v>
      </c>
      <c r="P260" s="133">
        <f t="shared" ref="P260" si="233">AL260</f>
        <v>2153</v>
      </c>
      <c r="Q260" s="133">
        <f t="shared" ref="Q260" si="234">AM260</f>
        <v>2039</v>
      </c>
      <c r="R260" s="133">
        <f t="shared" ref="R260" si="235">AN260</f>
        <v>2097</v>
      </c>
      <c r="S260" s="133"/>
      <c r="T260" s="344">
        <v>394.52328476557932</v>
      </c>
      <c r="U260" s="133"/>
      <c r="X260" s="131" t="s">
        <v>35</v>
      </c>
      <c r="Y260" s="135">
        <v>602</v>
      </c>
      <c r="Z260" s="135">
        <v>908</v>
      </c>
      <c r="AA260" s="135">
        <v>1282</v>
      </c>
      <c r="AB260" s="135">
        <v>1353</v>
      </c>
      <c r="AC260" s="135">
        <v>1334</v>
      </c>
      <c r="AD260" s="135">
        <v>1351</v>
      </c>
      <c r="AE260" s="135">
        <v>1519</v>
      </c>
      <c r="AF260" s="135">
        <v>1566</v>
      </c>
      <c r="AG260" s="135">
        <v>1792</v>
      </c>
      <c r="AH260" s="411">
        <v>1961</v>
      </c>
      <c r="AI260" s="135">
        <v>1765</v>
      </c>
      <c r="AJ260" s="135">
        <v>1736</v>
      </c>
      <c r="AK260" s="135">
        <v>2039</v>
      </c>
      <c r="AL260" s="135">
        <v>2153</v>
      </c>
      <c r="AM260" s="135">
        <v>2039</v>
      </c>
      <c r="AN260" s="135">
        <v>2097</v>
      </c>
      <c r="AO260" s="136"/>
      <c r="AP260" s="326"/>
      <c r="AQ260" s="122"/>
      <c r="AR260" s="600"/>
      <c r="AS260" s="131" t="s">
        <v>36</v>
      </c>
      <c r="AT260" s="139">
        <v>212</v>
      </c>
      <c r="AU260" s="139">
        <v>228</v>
      </c>
      <c r="AV260" s="139">
        <v>242</v>
      </c>
      <c r="AW260" s="139">
        <v>193</v>
      </c>
      <c r="AX260" s="139">
        <v>208</v>
      </c>
      <c r="AY260" s="139">
        <v>194</v>
      </c>
      <c r="AZ260" s="139">
        <v>201</v>
      </c>
      <c r="BA260" s="139">
        <v>193</v>
      </c>
      <c r="BB260" s="139">
        <v>199</v>
      </c>
      <c r="BC260" s="139">
        <v>222</v>
      </c>
      <c r="BD260" s="139">
        <v>251</v>
      </c>
      <c r="BE260" s="139">
        <v>276</v>
      </c>
      <c r="BF260" s="139">
        <v>332</v>
      </c>
      <c r="BG260" s="139">
        <v>369</v>
      </c>
      <c r="BH260" s="139">
        <v>384</v>
      </c>
      <c r="BI260" s="139">
        <v>401</v>
      </c>
      <c r="BM260" s="604"/>
      <c r="BN260" s="142" t="s">
        <v>36</v>
      </c>
      <c r="BO260" s="139">
        <v>301</v>
      </c>
      <c r="BP260" s="139">
        <v>349</v>
      </c>
      <c r="BQ260" s="139">
        <v>357</v>
      </c>
      <c r="BR260" s="139">
        <v>333</v>
      </c>
      <c r="BS260" s="139">
        <v>317</v>
      </c>
      <c r="BT260" s="139">
        <v>347</v>
      </c>
      <c r="BU260" s="139">
        <v>406</v>
      </c>
      <c r="BV260" s="139">
        <v>426</v>
      </c>
      <c r="BW260" s="139">
        <v>455</v>
      </c>
      <c r="BX260" s="139">
        <v>392</v>
      </c>
      <c r="BY260" s="139">
        <v>402</v>
      </c>
      <c r="BZ260" s="139">
        <v>408</v>
      </c>
      <c r="CA260" s="139">
        <v>379</v>
      </c>
      <c r="CB260" s="139">
        <v>353</v>
      </c>
      <c r="CC260" s="139">
        <v>352</v>
      </c>
      <c r="CD260" s="139">
        <v>423</v>
      </c>
    </row>
    <row r="261" spans="2:85">
      <c r="B261" s="131" t="s">
        <v>36</v>
      </c>
      <c r="C261" s="133">
        <f t="shared" ref="C261:N261" si="236">Y261+$V$13*Y262+$V$6*(AT260+$V$13*AT261)+$V$8*(AT267+$V$13*AT268)+$V$10*(AT274+$V$13*AT275)</f>
        <v>1048</v>
      </c>
      <c r="D261" s="133">
        <f t="shared" si="236"/>
        <v>1184.6000000000001</v>
      </c>
      <c r="E261" s="133">
        <f t="shared" si="236"/>
        <v>1253.3999999999999</v>
      </c>
      <c r="F261" s="133">
        <f t="shared" si="236"/>
        <v>1123.8</v>
      </c>
      <c r="G261" s="133">
        <f t="shared" si="236"/>
        <v>1161</v>
      </c>
      <c r="H261" s="133">
        <f t="shared" si="236"/>
        <v>1206.6000000000001</v>
      </c>
      <c r="I261" s="133">
        <f t="shared" si="236"/>
        <v>1399</v>
      </c>
      <c r="J261" s="133">
        <f t="shared" si="236"/>
        <v>1470.4</v>
      </c>
      <c r="K261" s="133">
        <f t="shared" si="236"/>
        <v>1532.6</v>
      </c>
      <c r="L261" s="133">
        <f t="shared" si="236"/>
        <v>1460</v>
      </c>
      <c r="M261" s="133">
        <f t="shared" si="236"/>
        <v>1559.3999999999999</v>
      </c>
      <c r="N261" s="133">
        <f t="shared" si="236"/>
        <v>1758.8</v>
      </c>
      <c r="O261" s="133">
        <f t="shared" ref="O261:R261" si="237">AK261+$V$13*AK262+$V$6*(BF260+$V$13*BF261)+$V$8*(BF267+$V$13*BF268)+$V$10*(BF274+$V$13*BF275)</f>
        <v>1910.3</v>
      </c>
      <c r="P261" s="133">
        <f t="shared" si="237"/>
        <v>2011.6999999999998</v>
      </c>
      <c r="Q261" s="133">
        <f t="shared" si="237"/>
        <v>2059.1</v>
      </c>
      <c r="R261" s="133">
        <f t="shared" si="237"/>
        <v>2126.6999999999998</v>
      </c>
      <c r="S261" s="133"/>
      <c r="T261" s="344">
        <v>166.78428516433382</v>
      </c>
      <c r="U261" s="133"/>
      <c r="X261" s="131" t="s">
        <v>36</v>
      </c>
      <c r="Y261" s="135">
        <v>571</v>
      </c>
      <c r="Z261" s="135">
        <v>634</v>
      </c>
      <c r="AA261" s="135">
        <v>663</v>
      </c>
      <c r="AB261" s="135">
        <v>590</v>
      </c>
      <c r="AC261" s="135">
        <v>616</v>
      </c>
      <c r="AD261" s="135">
        <v>628</v>
      </c>
      <c r="AE261" s="135">
        <v>723</v>
      </c>
      <c r="AF261" s="135">
        <v>763</v>
      </c>
      <c r="AG261" s="135">
        <v>787</v>
      </c>
      <c r="AH261" s="411">
        <v>766</v>
      </c>
      <c r="AI261" s="135">
        <v>824</v>
      </c>
      <c r="AJ261" s="135">
        <v>878</v>
      </c>
      <c r="AK261" s="135">
        <v>997</v>
      </c>
      <c r="AL261" s="135">
        <v>1055</v>
      </c>
      <c r="AM261" s="135">
        <v>1091</v>
      </c>
      <c r="AN261" s="135">
        <v>1120</v>
      </c>
      <c r="AO261" s="136"/>
      <c r="AP261" s="326"/>
      <c r="AQ261" s="122"/>
      <c r="AR261" s="600"/>
      <c r="AS261" s="131" t="s">
        <v>144</v>
      </c>
      <c r="AT261" s="135">
        <v>0</v>
      </c>
      <c r="AU261" s="135">
        <v>0</v>
      </c>
      <c r="AV261" s="135">
        <v>0</v>
      </c>
      <c r="AW261" s="135">
        <v>0</v>
      </c>
      <c r="AX261" s="135">
        <v>0</v>
      </c>
      <c r="AY261" s="135">
        <v>0</v>
      </c>
      <c r="AZ261" s="135">
        <v>0</v>
      </c>
      <c r="BA261" s="135">
        <v>0</v>
      </c>
      <c r="BB261" s="135">
        <v>0</v>
      </c>
      <c r="BC261" s="139">
        <v>0</v>
      </c>
      <c r="BD261" s="139">
        <v>0</v>
      </c>
      <c r="BE261" s="139">
        <v>28</v>
      </c>
      <c r="BF261" s="139">
        <v>25</v>
      </c>
      <c r="BG261" s="139">
        <v>41</v>
      </c>
      <c r="BH261" s="139">
        <v>44</v>
      </c>
      <c r="BI261" s="139">
        <v>27</v>
      </c>
      <c r="BM261" s="604"/>
      <c r="BN261" s="131" t="s">
        <v>144</v>
      </c>
      <c r="BO261" s="135">
        <v>0</v>
      </c>
      <c r="BP261" s="135">
        <v>0</v>
      </c>
      <c r="BQ261" s="135">
        <v>0</v>
      </c>
      <c r="BR261" s="135">
        <v>0</v>
      </c>
      <c r="BS261" s="135">
        <v>0</v>
      </c>
      <c r="BT261" s="135">
        <v>0</v>
      </c>
      <c r="BU261" s="135">
        <v>0</v>
      </c>
      <c r="BV261" s="135">
        <v>0</v>
      </c>
      <c r="BW261" s="135">
        <v>0</v>
      </c>
      <c r="BX261" s="139">
        <v>0</v>
      </c>
      <c r="BY261" s="139">
        <v>0</v>
      </c>
      <c r="BZ261" s="139">
        <v>43</v>
      </c>
      <c r="CA261" s="139">
        <v>28</v>
      </c>
      <c r="CB261" s="139">
        <v>26</v>
      </c>
      <c r="CC261" s="139">
        <v>22</v>
      </c>
      <c r="CD261" s="139">
        <v>26</v>
      </c>
    </row>
    <row r="262" spans="2:85">
      <c r="B262" s="131" t="s">
        <v>37</v>
      </c>
      <c r="C262" s="133">
        <f t="shared" ref="C262:N263" si="238">Y263+AT262*$V$6+AT269*$V$8+AT276*$V$10</f>
        <v>119.6</v>
      </c>
      <c r="D262" s="133">
        <f t="shared" si="238"/>
        <v>98.399999999999991</v>
      </c>
      <c r="E262" s="133">
        <f t="shared" si="238"/>
        <v>114.6</v>
      </c>
      <c r="F262" s="133">
        <f t="shared" si="238"/>
        <v>93.399999999999991</v>
      </c>
      <c r="G262" s="133">
        <f t="shared" si="238"/>
        <v>126.8</v>
      </c>
      <c r="H262" s="133">
        <f t="shared" si="238"/>
        <v>138.20000000000002</v>
      </c>
      <c r="I262" s="133">
        <f t="shared" si="238"/>
        <v>159.6</v>
      </c>
      <c r="J262" s="133">
        <f t="shared" si="238"/>
        <v>173</v>
      </c>
      <c r="K262" s="133">
        <f t="shared" si="238"/>
        <v>143.80000000000001</v>
      </c>
      <c r="L262" s="133">
        <f t="shared" si="238"/>
        <v>158.19999999999999</v>
      </c>
      <c r="M262" s="133">
        <f t="shared" si="238"/>
        <v>153.6</v>
      </c>
      <c r="N262" s="133">
        <f t="shared" si="238"/>
        <v>149.79999999999998</v>
      </c>
      <c r="O262" s="133">
        <f t="shared" ref="O262:R262" si="239">AK263+BF262*$V$6+BF269*$V$8+BF276*$V$10</f>
        <v>213.6</v>
      </c>
      <c r="P262" s="133">
        <f t="shared" si="239"/>
        <v>209.20000000000002</v>
      </c>
      <c r="Q262" s="133">
        <f t="shared" si="239"/>
        <v>244.60000000000002</v>
      </c>
      <c r="R262" s="133">
        <f t="shared" si="239"/>
        <v>315.60000000000002</v>
      </c>
      <c r="S262" s="133"/>
      <c r="T262" s="344">
        <v>26.637183701651949</v>
      </c>
      <c r="X262" s="131" t="s">
        <v>144</v>
      </c>
      <c r="Y262" s="135">
        <v>0</v>
      </c>
      <c r="Z262" s="135">
        <v>0</v>
      </c>
      <c r="AA262" s="135">
        <v>0</v>
      </c>
      <c r="AB262" s="135">
        <v>0</v>
      </c>
      <c r="AC262" s="135">
        <v>0</v>
      </c>
      <c r="AD262" s="135">
        <v>0</v>
      </c>
      <c r="AE262" s="135">
        <v>0</v>
      </c>
      <c r="AF262" s="135">
        <v>0</v>
      </c>
      <c r="AG262" s="135">
        <v>0</v>
      </c>
      <c r="AH262" s="411">
        <v>0</v>
      </c>
      <c r="AI262" s="135">
        <v>0</v>
      </c>
      <c r="AJ262" s="135">
        <v>110</v>
      </c>
      <c r="AK262" s="135">
        <v>80</v>
      </c>
      <c r="AL262" s="135">
        <v>99</v>
      </c>
      <c r="AM262" s="135">
        <v>106</v>
      </c>
      <c r="AN262" s="135">
        <v>107</v>
      </c>
      <c r="AO262" s="136"/>
      <c r="AP262" s="326"/>
      <c r="AQ262" s="122"/>
      <c r="AR262" s="600"/>
      <c r="AS262" s="131" t="s">
        <v>37</v>
      </c>
      <c r="AT262" s="139">
        <v>26</v>
      </c>
      <c r="AU262" s="139">
        <v>21</v>
      </c>
      <c r="AV262" s="139">
        <v>30</v>
      </c>
      <c r="AW262" s="139">
        <v>12</v>
      </c>
      <c r="AX262" s="139">
        <v>21</v>
      </c>
      <c r="AY262" s="139">
        <v>26</v>
      </c>
      <c r="AZ262" s="139">
        <v>32</v>
      </c>
      <c r="BA262" s="139">
        <v>31</v>
      </c>
      <c r="BB262" s="139">
        <v>21</v>
      </c>
      <c r="BC262" s="139">
        <v>21</v>
      </c>
      <c r="BD262" s="139">
        <v>25</v>
      </c>
      <c r="BE262" s="139">
        <v>22</v>
      </c>
      <c r="BF262" s="139">
        <v>34</v>
      </c>
      <c r="BG262" s="139">
        <v>43</v>
      </c>
      <c r="BH262" s="139">
        <v>46</v>
      </c>
      <c r="BI262" s="139">
        <v>55</v>
      </c>
      <c r="BM262" s="604"/>
      <c r="BN262" s="142" t="s">
        <v>37</v>
      </c>
      <c r="BO262" s="139">
        <v>48</v>
      </c>
      <c r="BP262" s="139">
        <v>31</v>
      </c>
      <c r="BQ262" s="139">
        <v>37</v>
      </c>
      <c r="BR262" s="139">
        <v>28</v>
      </c>
      <c r="BS262" s="139">
        <v>38</v>
      </c>
      <c r="BT262" s="139">
        <v>39</v>
      </c>
      <c r="BU262" s="139">
        <v>54</v>
      </c>
      <c r="BV262" s="139">
        <v>61</v>
      </c>
      <c r="BW262" s="139">
        <v>55</v>
      </c>
      <c r="BX262" s="139">
        <v>60</v>
      </c>
      <c r="BY262" s="139">
        <v>52</v>
      </c>
      <c r="BZ262" s="139">
        <v>46</v>
      </c>
      <c r="CA262" s="139">
        <v>69</v>
      </c>
      <c r="CB262" s="139">
        <v>65</v>
      </c>
      <c r="CC262" s="139">
        <v>83</v>
      </c>
      <c r="CD262" s="139">
        <v>109</v>
      </c>
    </row>
    <row r="263" spans="2:85" ht="18" customHeight="1">
      <c r="B263" s="131" t="s">
        <v>38</v>
      </c>
      <c r="C263" s="133">
        <f t="shared" si="238"/>
        <v>175.60000000000002</v>
      </c>
      <c r="D263" s="133">
        <f t="shared" si="238"/>
        <v>261.39999999999998</v>
      </c>
      <c r="E263" s="133">
        <f t="shared" si="238"/>
        <v>263.2</v>
      </c>
      <c r="F263" s="133">
        <f t="shared" si="238"/>
        <v>351</v>
      </c>
      <c r="G263" s="133">
        <f t="shared" si="238"/>
        <v>392.8</v>
      </c>
      <c r="H263" s="133">
        <f t="shared" si="238"/>
        <v>612</v>
      </c>
      <c r="I263" s="133">
        <f t="shared" si="238"/>
        <v>435.2</v>
      </c>
      <c r="J263" s="133">
        <f t="shared" si="238"/>
        <v>958.19999999999993</v>
      </c>
      <c r="K263" s="133">
        <f t="shared" si="238"/>
        <v>647.6</v>
      </c>
      <c r="L263" s="133">
        <f t="shared" si="238"/>
        <v>548.79999999999995</v>
      </c>
      <c r="M263" s="133">
        <f t="shared" si="238"/>
        <v>613.20000000000005</v>
      </c>
      <c r="N263" s="133">
        <f t="shared" si="238"/>
        <v>636</v>
      </c>
      <c r="O263" s="133">
        <f t="shared" ref="O263:R263" si="240">AK264+BF263*$V$6+BF270*$V$8+BF277*$V$10</f>
        <v>569.6</v>
      </c>
      <c r="P263" s="133">
        <f t="shared" si="240"/>
        <v>457.79999999999995</v>
      </c>
      <c r="Q263" s="133">
        <f t="shared" si="240"/>
        <v>426.6</v>
      </c>
      <c r="R263" s="133">
        <f t="shared" si="240"/>
        <v>596.19999999999993</v>
      </c>
      <c r="S263" s="133"/>
      <c r="T263" s="344">
        <v>232.57652886260431</v>
      </c>
      <c r="X263" s="131" t="s">
        <v>37</v>
      </c>
      <c r="Y263" s="135">
        <v>62</v>
      </c>
      <c r="Z263" s="135">
        <v>53</v>
      </c>
      <c r="AA263" s="135">
        <v>60</v>
      </c>
      <c r="AB263" s="135">
        <v>48</v>
      </c>
      <c r="AC263" s="135">
        <v>65</v>
      </c>
      <c r="AD263" s="135">
        <v>73</v>
      </c>
      <c r="AE263" s="135">
        <v>82</v>
      </c>
      <c r="AF263" s="135">
        <v>88</v>
      </c>
      <c r="AG263" s="135">
        <v>73</v>
      </c>
      <c r="AH263" s="411">
        <v>79</v>
      </c>
      <c r="AI263" s="135">
        <v>79</v>
      </c>
      <c r="AJ263" s="135">
        <v>79</v>
      </c>
      <c r="AK263" s="135">
        <v>112</v>
      </c>
      <c r="AL263" s="135">
        <v>112</v>
      </c>
      <c r="AM263" s="135">
        <v>131</v>
      </c>
      <c r="AN263" s="135">
        <v>165</v>
      </c>
      <c r="AO263" s="136"/>
      <c r="AP263" s="326"/>
      <c r="AQ263" s="122"/>
      <c r="AR263" s="601"/>
      <c r="AS263" s="147" t="s">
        <v>38</v>
      </c>
      <c r="AT263" s="145">
        <v>46</v>
      </c>
      <c r="AU263" s="145">
        <v>64</v>
      </c>
      <c r="AV263" s="146">
        <v>68</v>
      </c>
      <c r="AW263" s="145">
        <v>97</v>
      </c>
      <c r="AX263" s="145">
        <v>86</v>
      </c>
      <c r="AY263" s="146">
        <v>140</v>
      </c>
      <c r="AZ263" s="146">
        <v>86</v>
      </c>
      <c r="BA263" s="146">
        <v>166</v>
      </c>
      <c r="BB263" s="146">
        <v>112</v>
      </c>
      <c r="BC263" s="146">
        <v>114</v>
      </c>
      <c r="BD263" s="146">
        <v>114</v>
      </c>
      <c r="BE263" s="146">
        <v>134</v>
      </c>
      <c r="BF263" s="146">
        <v>119</v>
      </c>
      <c r="BG263" s="146">
        <v>93</v>
      </c>
      <c r="BH263" s="146">
        <v>90</v>
      </c>
      <c r="BI263" s="146">
        <v>101</v>
      </c>
      <c r="BM263" s="605"/>
      <c r="BN263" s="144" t="s">
        <v>38</v>
      </c>
      <c r="BO263" s="145">
        <v>58</v>
      </c>
      <c r="BP263" s="145">
        <v>82</v>
      </c>
      <c r="BQ263" s="146">
        <v>77</v>
      </c>
      <c r="BR263" s="145">
        <v>104</v>
      </c>
      <c r="BS263" s="145">
        <v>117</v>
      </c>
      <c r="BT263" s="146">
        <v>210</v>
      </c>
      <c r="BU263" s="146">
        <v>155</v>
      </c>
      <c r="BV263" s="146">
        <v>303</v>
      </c>
      <c r="BW263" s="146">
        <v>183</v>
      </c>
      <c r="BX263" s="146">
        <v>149</v>
      </c>
      <c r="BY263" s="146">
        <v>167</v>
      </c>
      <c r="BZ263" s="146">
        <v>157</v>
      </c>
      <c r="CA263" s="146">
        <v>164</v>
      </c>
      <c r="CB263" s="146">
        <v>134</v>
      </c>
      <c r="CC263" s="146">
        <v>106</v>
      </c>
      <c r="CD263" s="146">
        <v>165</v>
      </c>
    </row>
    <row r="264" spans="2:85" ht="18" customHeight="1">
      <c r="B264" s="131" t="s">
        <v>39</v>
      </c>
      <c r="C264" s="133">
        <f t="shared" ref="C264:N267" si="241">Y265</f>
        <v>0</v>
      </c>
      <c r="D264" s="133">
        <f t="shared" si="241"/>
        <v>0</v>
      </c>
      <c r="E264" s="133">
        <f t="shared" si="241"/>
        <v>0</v>
      </c>
      <c r="F264" s="133">
        <f t="shared" si="241"/>
        <v>344</v>
      </c>
      <c r="G264" s="133">
        <f t="shared" si="241"/>
        <v>335</v>
      </c>
      <c r="H264" s="133">
        <f t="shared" si="241"/>
        <v>392</v>
      </c>
      <c r="I264" s="133">
        <f t="shared" si="241"/>
        <v>278</v>
      </c>
      <c r="J264" s="133">
        <f t="shared" si="241"/>
        <v>387</v>
      </c>
      <c r="K264" s="133">
        <f t="shared" si="241"/>
        <v>309</v>
      </c>
      <c r="L264" s="133">
        <f t="shared" si="241"/>
        <v>452</v>
      </c>
      <c r="M264" s="133">
        <f t="shared" si="241"/>
        <v>323</v>
      </c>
      <c r="N264" s="133">
        <f t="shared" si="241"/>
        <v>334</v>
      </c>
      <c r="O264" s="133">
        <f t="shared" ref="O264:O267" si="242">AK265</f>
        <v>335</v>
      </c>
      <c r="P264" s="133">
        <f t="shared" ref="P264:P267" si="243">AL265</f>
        <v>368</v>
      </c>
      <c r="Q264" s="133">
        <f t="shared" ref="Q264:Q267" si="244">AM265</f>
        <v>382</v>
      </c>
      <c r="R264" s="133">
        <f t="shared" ref="R264:R267" si="245">AN265</f>
        <v>379</v>
      </c>
      <c r="S264" s="133"/>
      <c r="T264" s="346">
        <v>55.241461309591124</v>
      </c>
      <c r="X264" s="131" t="s">
        <v>38</v>
      </c>
      <c r="Y264" s="135">
        <v>99</v>
      </c>
      <c r="Z264" s="135">
        <v>140</v>
      </c>
      <c r="AA264" s="135">
        <v>143</v>
      </c>
      <c r="AB264" s="135">
        <v>193</v>
      </c>
      <c r="AC264" s="135">
        <v>212</v>
      </c>
      <c r="AD264" s="135">
        <v>332</v>
      </c>
      <c r="AE264" s="135">
        <v>228</v>
      </c>
      <c r="AF264" s="135">
        <v>508</v>
      </c>
      <c r="AG264" s="135">
        <v>343</v>
      </c>
      <c r="AH264" s="411">
        <v>294</v>
      </c>
      <c r="AI264" s="135">
        <v>325</v>
      </c>
      <c r="AJ264" s="135">
        <v>343</v>
      </c>
      <c r="AK264" s="135">
        <v>302</v>
      </c>
      <c r="AL264" s="135">
        <v>242</v>
      </c>
      <c r="AM264" s="135">
        <v>233</v>
      </c>
      <c r="AN264" s="135">
        <v>317</v>
      </c>
      <c r="AO264" s="136"/>
      <c r="AP264" s="326"/>
      <c r="AQ264" s="122"/>
      <c r="AR264" s="600" t="s">
        <v>99</v>
      </c>
      <c r="AS264" s="376" t="s">
        <v>33</v>
      </c>
      <c r="AT264" s="138">
        <v>1028</v>
      </c>
      <c r="AU264" s="138">
        <v>1098</v>
      </c>
      <c r="AV264" s="138">
        <v>1093</v>
      </c>
      <c r="AW264" s="138">
        <v>1149</v>
      </c>
      <c r="AX264" s="138">
        <v>1354</v>
      </c>
      <c r="AY264" s="138">
        <v>1645</v>
      </c>
      <c r="AZ264" s="138">
        <v>948</v>
      </c>
      <c r="BA264" s="138">
        <v>801</v>
      </c>
      <c r="BB264" s="138">
        <v>696</v>
      </c>
      <c r="BC264" s="138">
        <v>683</v>
      </c>
      <c r="BD264" s="138">
        <v>634</v>
      </c>
      <c r="BE264" s="139">
        <v>836</v>
      </c>
      <c r="BF264" s="139">
        <v>895</v>
      </c>
      <c r="BG264" s="139">
        <v>825</v>
      </c>
      <c r="BH264" s="139">
        <v>834</v>
      </c>
      <c r="BI264" s="139">
        <v>813</v>
      </c>
      <c r="BM264" s="602" t="s">
        <v>52</v>
      </c>
      <c r="BN264" s="137" t="s">
        <v>33</v>
      </c>
      <c r="BO264" s="138">
        <v>1445</v>
      </c>
      <c r="BP264" s="138">
        <v>1470</v>
      </c>
      <c r="BQ264" s="138">
        <v>1618</v>
      </c>
      <c r="BR264" s="138">
        <v>1746</v>
      </c>
      <c r="BS264" s="138">
        <v>1988</v>
      </c>
      <c r="BT264" s="138">
        <v>2501</v>
      </c>
      <c r="BU264" s="138">
        <v>1599</v>
      </c>
      <c r="BV264" s="138">
        <v>1309</v>
      </c>
      <c r="BW264" s="138">
        <v>1154</v>
      </c>
      <c r="BX264" s="138">
        <v>1180</v>
      </c>
      <c r="BY264" s="138">
        <v>1107</v>
      </c>
      <c r="BZ264" s="138">
        <v>1329</v>
      </c>
      <c r="CA264" s="138">
        <v>1428</v>
      </c>
      <c r="CB264" s="138">
        <v>1371</v>
      </c>
      <c r="CC264" s="138">
        <v>1462</v>
      </c>
      <c r="CD264" s="138">
        <v>1273</v>
      </c>
      <c r="CE264" s="205"/>
      <c r="CG264" s="119" t="s">
        <v>14</v>
      </c>
    </row>
    <row r="265" spans="2:85">
      <c r="B265" s="131" t="s">
        <v>15</v>
      </c>
      <c r="C265" s="133">
        <f t="shared" si="241"/>
        <v>547</v>
      </c>
      <c r="D265" s="133">
        <f t="shared" si="241"/>
        <v>572</v>
      </c>
      <c r="E265" s="133">
        <f t="shared" si="241"/>
        <v>533</v>
      </c>
      <c r="F265" s="133">
        <f t="shared" si="241"/>
        <v>572</v>
      </c>
      <c r="G265" s="133">
        <f t="shared" si="241"/>
        <v>472</v>
      </c>
      <c r="H265" s="133">
        <f t="shared" si="241"/>
        <v>522</v>
      </c>
      <c r="I265" s="133">
        <f t="shared" si="241"/>
        <v>536</v>
      </c>
      <c r="J265" s="133">
        <f t="shared" si="241"/>
        <v>627</v>
      </c>
      <c r="K265" s="133">
        <f t="shared" si="241"/>
        <v>595</v>
      </c>
      <c r="L265" s="133">
        <f t="shared" si="241"/>
        <v>569</v>
      </c>
      <c r="M265" s="133">
        <f t="shared" si="241"/>
        <v>576</v>
      </c>
      <c r="N265" s="133">
        <f t="shared" si="241"/>
        <v>536</v>
      </c>
      <c r="O265" s="133">
        <f t="shared" si="242"/>
        <v>559</v>
      </c>
      <c r="P265" s="133">
        <f t="shared" si="243"/>
        <v>639</v>
      </c>
      <c r="Q265" s="133">
        <f t="shared" si="244"/>
        <v>635</v>
      </c>
      <c r="R265" s="133">
        <f t="shared" si="245"/>
        <v>616</v>
      </c>
      <c r="S265" s="133"/>
      <c r="T265" s="344">
        <v>42.742770668786136</v>
      </c>
      <c r="X265" s="131" t="s">
        <v>39</v>
      </c>
      <c r="Y265" s="135"/>
      <c r="Z265" s="135"/>
      <c r="AA265" s="135"/>
      <c r="AB265" s="135">
        <v>344</v>
      </c>
      <c r="AC265" s="135">
        <v>335</v>
      </c>
      <c r="AD265" s="135">
        <v>392</v>
      </c>
      <c r="AE265" s="135">
        <v>278</v>
      </c>
      <c r="AF265" s="135">
        <v>387</v>
      </c>
      <c r="AG265" s="135">
        <v>309</v>
      </c>
      <c r="AH265" s="411">
        <v>452</v>
      </c>
      <c r="AI265" s="135">
        <v>323</v>
      </c>
      <c r="AJ265" s="135">
        <v>334</v>
      </c>
      <c r="AK265" s="135">
        <v>335</v>
      </c>
      <c r="AL265" s="135">
        <v>368</v>
      </c>
      <c r="AM265" s="135">
        <v>382</v>
      </c>
      <c r="AN265" s="135">
        <v>379</v>
      </c>
      <c r="AO265" s="136"/>
      <c r="AP265" s="326"/>
      <c r="AQ265" s="122"/>
      <c r="AR265" s="600"/>
      <c r="AS265" s="131" t="s">
        <v>9</v>
      </c>
      <c r="AT265" s="139">
        <v>812</v>
      </c>
      <c r="AU265" s="139">
        <v>766</v>
      </c>
      <c r="AV265" s="139">
        <v>758</v>
      </c>
      <c r="AW265" s="139">
        <v>694</v>
      </c>
      <c r="AX265" s="139">
        <v>803</v>
      </c>
      <c r="AY265" s="139">
        <v>955</v>
      </c>
      <c r="AZ265" s="139">
        <v>713</v>
      </c>
      <c r="BA265" s="139">
        <v>668</v>
      </c>
      <c r="BB265" s="139">
        <v>595</v>
      </c>
      <c r="BC265" s="139">
        <v>549</v>
      </c>
      <c r="BD265" s="139">
        <v>531</v>
      </c>
      <c r="BE265" s="139">
        <v>637</v>
      </c>
      <c r="BF265" s="139">
        <v>675</v>
      </c>
      <c r="BG265" s="139">
        <v>619</v>
      </c>
      <c r="BH265" s="139">
        <v>619</v>
      </c>
      <c r="BI265" s="139">
        <v>704</v>
      </c>
      <c r="BM265" s="600"/>
      <c r="BN265" s="142" t="s">
        <v>9</v>
      </c>
      <c r="BO265" s="139">
        <v>1117</v>
      </c>
      <c r="BP265" s="139">
        <v>1101</v>
      </c>
      <c r="BQ265" s="139">
        <v>1083</v>
      </c>
      <c r="BR265" s="139">
        <v>1037</v>
      </c>
      <c r="BS265" s="139">
        <v>1213</v>
      </c>
      <c r="BT265" s="139">
        <v>1529</v>
      </c>
      <c r="BU265" s="139">
        <v>1213</v>
      </c>
      <c r="BV265" s="139">
        <v>1156</v>
      </c>
      <c r="BW265" s="139">
        <v>1019</v>
      </c>
      <c r="BX265" s="139">
        <v>939</v>
      </c>
      <c r="BY265" s="139">
        <v>901</v>
      </c>
      <c r="BZ265" s="139">
        <v>1067</v>
      </c>
      <c r="CA265" s="139">
        <v>1104</v>
      </c>
      <c r="CB265" s="139">
        <v>1053</v>
      </c>
      <c r="CC265" s="139">
        <v>1115</v>
      </c>
      <c r="CD265" s="139">
        <v>1136</v>
      </c>
      <c r="CE265" s="205"/>
    </row>
    <row r="266" spans="2:85">
      <c r="B266" s="131" t="s">
        <v>40</v>
      </c>
      <c r="C266" s="133">
        <f t="shared" si="241"/>
        <v>0</v>
      </c>
      <c r="D266" s="133">
        <f t="shared" si="241"/>
        <v>0</v>
      </c>
      <c r="E266" s="133">
        <f t="shared" si="241"/>
        <v>0</v>
      </c>
      <c r="F266" s="133">
        <f t="shared" si="241"/>
        <v>33785</v>
      </c>
      <c r="G266" s="133">
        <f t="shared" si="241"/>
        <v>56858</v>
      </c>
      <c r="H266" s="133">
        <f t="shared" si="241"/>
        <v>98468</v>
      </c>
      <c r="I266" s="133">
        <f t="shared" si="241"/>
        <v>71174</v>
      </c>
      <c r="J266" s="133">
        <f t="shared" si="241"/>
        <v>95564</v>
      </c>
      <c r="K266" s="133">
        <f t="shared" si="241"/>
        <v>74639</v>
      </c>
      <c r="L266" s="133">
        <f t="shared" si="241"/>
        <v>95794</v>
      </c>
      <c r="M266" s="133">
        <f t="shared" si="241"/>
        <v>97151</v>
      </c>
      <c r="N266" s="133">
        <f t="shared" si="241"/>
        <v>121639.4</v>
      </c>
      <c r="O266" s="133">
        <f t="shared" si="242"/>
        <v>167004.5</v>
      </c>
      <c r="P266" s="133">
        <f t="shared" si="243"/>
        <v>223649.5</v>
      </c>
      <c r="Q266" s="133">
        <f t="shared" si="244"/>
        <v>271330.15000000002</v>
      </c>
      <c r="R266" s="133">
        <f t="shared" si="245"/>
        <v>310992.90000000002</v>
      </c>
      <c r="S266" s="133"/>
      <c r="T266" s="346">
        <v>23973.456898359433</v>
      </c>
      <c r="V266" s="125"/>
      <c r="X266" s="131" t="s">
        <v>15</v>
      </c>
      <c r="Y266" s="135">
        <v>547</v>
      </c>
      <c r="Z266" s="135">
        <v>572</v>
      </c>
      <c r="AA266" s="135">
        <v>533</v>
      </c>
      <c r="AB266" s="135">
        <v>572</v>
      </c>
      <c r="AC266" s="135">
        <v>472</v>
      </c>
      <c r="AD266" s="135">
        <v>522</v>
      </c>
      <c r="AE266" s="135">
        <v>536</v>
      </c>
      <c r="AF266" s="135">
        <v>627</v>
      </c>
      <c r="AG266" s="135">
        <v>595</v>
      </c>
      <c r="AH266" s="411">
        <v>569</v>
      </c>
      <c r="AI266" s="135">
        <v>576</v>
      </c>
      <c r="AJ266" s="135">
        <v>536</v>
      </c>
      <c r="AK266" s="135">
        <v>559</v>
      </c>
      <c r="AL266" s="135">
        <v>639</v>
      </c>
      <c r="AM266" s="135">
        <v>635</v>
      </c>
      <c r="AN266" s="135">
        <v>616</v>
      </c>
      <c r="AO266" s="136"/>
      <c r="AP266" s="326"/>
      <c r="AQ266" s="122"/>
      <c r="AR266" s="600"/>
      <c r="AS266" s="131" t="s">
        <v>34</v>
      </c>
      <c r="AT266" s="139">
        <v>744</v>
      </c>
      <c r="AU266" s="139">
        <v>550</v>
      </c>
      <c r="AV266" s="139">
        <v>588</v>
      </c>
      <c r="AW266" s="139">
        <v>525</v>
      </c>
      <c r="AX266" s="139">
        <v>576</v>
      </c>
      <c r="AY266" s="139">
        <v>624</v>
      </c>
      <c r="AZ266" s="139">
        <v>575</v>
      </c>
      <c r="BA266" s="139">
        <v>560</v>
      </c>
      <c r="BB266" s="139">
        <v>486</v>
      </c>
      <c r="BC266" s="139">
        <v>444</v>
      </c>
      <c r="BD266" s="139">
        <v>450</v>
      </c>
      <c r="BE266" s="139">
        <v>454</v>
      </c>
      <c r="BF266" s="139">
        <v>588</v>
      </c>
      <c r="BG266" s="139">
        <v>557</v>
      </c>
      <c r="BH266" s="139">
        <v>521</v>
      </c>
      <c r="BI266" s="139">
        <v>580</v>
      </c>
      <c r="BM266" s="600"/>
      <c r="BN266" s="142" t="s">
        <v>34</v>
      </c>
      <c r="BO266" s="139">
        <v>1061</v>
      </c>
      <c r="BP266" s="139">
        <v>811</v>
      </c>
      <c r="BQ266" s="139">
        <v>850</v>
      </c>
      <c r="BR266" s="139">
        <v>796</v>
      </c>
      <c r="BS266" s="139">
        <v>893</v>
      </c>
      <c r="BT266" s="139">
        <v>1028</v>
      </c>
      <c r="BU266" s="139">
        <v>1030</v>
      </c>
      <c r="BV266" s="139">
        <v>1011</v>
      </c>
      <c r="BW266" s="139">
        <v>894</v>
      </c>
      <c r="BX266" s="139">
        <v>816</v>
      </c>
      <c r="BY266" s="139">
        <v>813</v>
      </c>
      <c r="BZ266" s="139">
        <v>775</v>
      </c>
      <c r="CA266" s="139">
        <v>1002</v>
      </c>
      <c r="CB266" s="139">
        <v>948</v>
      </c>
      <c r="CC266" s="139">
        <v>911</v>
      </c>
      <c r="CD266" s="139">
        <v>1023</v>
      </c>
      <c r="CE266" s="205"/>
    </row>
    <row r="267" spans="2:85">
      <c r="B267" s="147" t="s">
        <v>41</v>
      </c>
      <c r="C267" s="148">
        <f t="shared" si="241"/>
        <v>14.676672669237725</v>
      </c>
      <c r="D267" s="148">
        <f t="shared" si="241"/>
        <v>16.103701272825298</v>
      </c>
      <c r="E267" s="148">
        <f t="shared" si="241"/>
        <v>16.853932584269664</v>
      </c>
      <c r="F267" s="148">
        <f t="shared" si="241"/>
        <v>15.443579295598497</v>
      </c>
      <c r="G267" s="148">
        <f t="shared" si="241"/>
        <v>15.529980540014595</v>
      </c>
      <c r="H267" s="148">
        <f t="shared" si="241"/>
        <v>13.072748633981687</v>
      </c>
      <c r="I267" s="148">
        <f t="shared" si="241"/>
        <v>14.433938582545395</v>
      </c>
      <c r="J267" s="148">
        <f t="shared" si="241"/>
        <v>16.162217256158165</v>
      </c>
      <c r="K267" s="148">
        <f t="shared" si="241"/>
        <v>18.05736362491076</v>
      </c>
      <c r="L267" s="148">
        <f t="shared" si="241"/>
        <v>18.614111479069219</v>
      </c>
      <c r="M267" s="148">
        <f t="shared" si="241"/>
        <v>20.731613989439044</v>
      </c>
      <c r="N267" s="148">
        <f t="shared" si="241"/>
        <v>21.06110216993174</v>
      </c>
      <c r="O267" s="148">
        <f t="shared" si="242"/>
        <v>22.109901669627909</v>
      </c>
      <c r="P267" s="148">
        <f t="shared" si="243"/>
        <v>23.399630684003998</v>
      </c>
      <c r="Q267" s="148">
        <f t="shared" si="244"/>
        <v>23.433479550077195</v>
      </c>
      <c r="R267" s="148">
        <f t="shared" si="245"/>
        <v>24.560684555302061</v>
      </c>
      <c r="S267" s="149"/>
      <c r="T267" s="345">
        <v>1.6675011557780826</v>
      </c>
      <c r="V267" s="133"/>
      <c r="X267" s="131" t="s">
        <v>40</v>
      </c>
      <c r="Y267" s="135"/>
      <c r="Z267" s="135"/>
      <c r="AA267" s="135"/>
      <c r="AB267" s="135">
        <v>33785</v>
      </c>
      <c r="AC267" s="135">
        <v>56858</v>
      </c>
      <c r="AD267" s="135">
        <v>98468</v>
      </c>
      <c r="AE267" s="135">
        <v>71174</v>
      </c>
      <c r="AF267" s="135">
        <v>95564</v>
      </c>
      <c r="AG267" s="135">
        <v>74639</v>
      </c>
      <c r="AH267" s="411">
        <v>95794</v>
      </c>
      <c r="AI267" s="135">
        <v>97151</v>
      </c>
      <c r="AJ267" s="135">
        <v>121639.4</v>
      </c>
      <c r="AK267" s="135">
        <v>167004.5</v>
      </c>
      <c r="AL267" s="135">
        <v>223649.5</v>
      </c>
      <c r="AM267" s="135">
        <v>271330.15000000002</v>
      </c>
      <c r="AN267" s="135">
        <v>310992.90000000002</v>
      </c>
      <c r="AO267" s="136"/>
      <c r="AP267" s="326"/>
      <c r="AQ267" s="122"/>
      <c r="AR267" s="600"/>
      <c r="AS267" s="131" t="s">
        <v>36</v>
      </c>
      <c r="AT267" s="139">
        <v>185</v>
      </c>
      <c r="AU267" s="139">
        <v>229</v>
      </c>
      <c r="AV267" s="139">
        <v>236</v>
      </c>
      <c r="AW267" s="139">
        <v>245</v>
      </c>
      <c r="AX267" s="139">
        <v>213</v>
      </c>
      <c r="AY267" s="139">
        <v>235</v>
      </c>
      <c r="AZ267" s="139">
        <v>274</v>
      </c>
      <c r="BA267" s="139">
        <v>283</v>
      </c>
      <c r="BB267" s="139">
        <v>314</v>
      </c>
      <c r="BC267" s="139">
        <v>280</v>
      </c>
      <c r="BD267" s="139">
        <v>297</v>
      </c>
      <c r="BE267" s="139">
        <v>312</v>
      </c>
      <c r="BF267" s="139">
        <v>350</v>
      </c>
      <c r="BG267" s="139">
        <v>375</v>
      </c>
      <c r="BH267" s="139">
        <v>371</v>
      </c>
      <c r="BI267" s="139">
        <v>373</v>
      </c>
      <c r="BM267" s="600"/>
      <c r="BN267" s="142" t="s">
        <v>36</v>
      </c>
      <c r="BO267" s="139">
        <v>239</v>
      </c>
      <c r="BP267" s="139">
        <v>285</v>
      </c>
      <c r="BQ267" s="139">
        <v>335</v>
      </c>
      <c r="BR267" s="139">
        <v>315</v>
      </c>
      <c r="BS267" s="139">
        <v>339</v>
      </c>
      <c r="BT267" s="139">
        <v>379</v>
      </c>
      <c r="BU267" s="139">
        <v>460</v>
      </c>
      <c r="BV267" s="139">
        <v>507</v>
      </c>
      <c r="BW267" s="139">
        <v>537</v>
      </c>
      <c r="BX267" s="139">
        <v>493</v>
      </c>
      <c r="BY267" s="139">
        <v>545</v>
      </c>
      <c r="BZ267" s="139">
        <v>592</v>
      </c>
      <c r="CA267" s="139">
        <v>650</v>
      </c>
      <c r="CB267" s="139">
        <v>669</v>
      </c>
      <c r="CC267" s="139">
        <v>647</v>
      </c>
      <c r="CD267" s="139">
        <v>679</v>
      </c>
      <c r="CE267" s="205"/>
    </row>
    <row r="268" spans="2:85">
      <c r="C268" s="131"/>
      <c r="D268" s="131"/>
      <c r="E268" s="131"/>
      <c r="T268" s="91"/>
      <c r="V268" s="133"/>
      <c r="X268" s="147" t="s">
        <v>41</v>
      </c>
      <c r="Y268" s="150">
        <v>14.676672669237725</v>
      </c>
      <c r="Z268" s="150">
        <v>16.103701272825298</v>
      </c>
      <c r="AA268" s="150">
        <v>16.853932584269664</v>
      </c>
      <c r="AB268" s="150">
        <v>15.443579295598497</v>
      </c>
      <c r="AC268" s="150">
        <v>15.529980540014595</v>
      </c>
      <c r="AD268" s="150">
        <v>13.072748633981687</v>
      </c>
      <c r="AE268" s="150">
        <v>14.433938582545395</v>
      </c>
      <c r="AF268" s="150">
        <v>16.162217256158165</v>
      </c>
      <c r="AG268" s="150">
        <v>18.05736362491076</v>
      </c>
      <c r="AH268" s="412">
        <v>18.614111479069219</v>
      </c>
      <c r="AI268" s="150">
        <v>20.731613989439044</v>
      </c>
      <c r="AJ268" s="150">
        <v>21.06110216993174</v>
      </c>
      <c r="AK268" s="150">
        <v>22.109901669627909</v>
      </c>
      <c r="AL268" s="150">
        <f>(AL261+AL263+$V$13*AL262)/CU15*100</f>
        <v>23.399630684003998</v>
      </c>
      <c r="AM268" s="150">
        <f>(AM261+AM263+$V$13*AM262)/CV15*100</f>
        <v>23.433479550077195</v>
      </c>
      <c r="AN268" s="150">
        <f>(AN261+AN263+$V$13*AN262)/CW15*100</f>
        <v>24.560684555302061</v>
      </c>
      <c r="AO268" s="164"/>
      <c r="AP268" s="326"/>
      <c r="AQ268" s="122"/>
      <c r="AR268" s="600"/>
      <c r="AS268" s="131" t="s">
        <v>144</v>
      </c>
      <c r="AT268" s="135">
        <v>0</v>
      </c>
      <c r="AU268" s="135">
        <v>0</v>
      </c>
      <c r="AV268" s="135">
        <v>0</v>
      </c>
      <c r="AW268" s="135">
        <v>0</v>
      </c>
      <c r="AX268" s="135">
        <v>0</v>
      </c>
      <c r="AY268" s="135">
        <v>0</v>
      </c>
      <c r="AZ268" s="135">
        <v>0</v>
      </c>
      <c r="BA268" s="135">
        <v>0</v>
      </c>
      <c r="BB268" s="135">
        <v>0</v>
      </c>
      <c r="BC268" s="139">
        <v>0</v>
      </c>
      <c r="BD268" s="139">
        <v>0</v>
      </c>
      <c r="BE268" s="139">
        <v>38</v>
      </c>
      <c r="BF268" s="139">
        <v>31</v>
      </c>
      <c r="BG268" s="139">
        <v>32</v>
      </c>
      <c r="BH268" s="139">
        <v>33</v>
      </c>
      <c r="BI268" s="139">
        <v>40</v>
      </c>
      <c r="BM268" s="600"/>
      <c r="BN268" s="131" t="s">
        <v>144</v>
      </c>
      <c r="BO268" s="135">
        <v>0</v>
      </c>
      <c r="BP268" s="135">
        <v>0</v>
      </c>
      <c r="BQ268" s="135">
        <v>0</v>
      </c>
      <c r="BR268" s="135">
        <v>0</v>
      </c>
      <c r="BS268" s="135">
        <v>0</v>
      </c>
      <c r="BT268" s="135">
        <v>0</v>
      </c>
      <c r="BU268" s="135">
        <v>0</v>
      </c>
      <c r="BV268" s="135">
        <v>0</v>
      </c>
      <c r="BW268" s="135">
        <v>0</v>
      </c>
      <c r="BX268" s="139">
        <v>0</v>
      </c>
      <c r="BY268" s="139">
        <v>0</v>
      </c>
      <c r="BZ268" s="139">
        <v>70</v>
      </c>
      <c r="CA268" s="139">
        <v>59</v>
      </c>
      <c r="CB268" s="139">
        <v>60</v>
      </c>
      <c r="CC268" s="139">
        <v>69</v>
      </c>
      <c r="CD268" s="139">
        <v>69</v>
      </c>
      <c r="CE268" s="205"/>
      <c r="CG268" s="119" t="s">
        <v>14</v>
      </c>
    </row>
    <row r="269" spans="2:85">
      <c r="C269" s="131"/>
      <c r="D269" s="131"/>
      <c r="E269" s="131"/>
      <c r="T269" s="91"/>
      <c r="V269" s="133"/>
      <c r="X269" s="122"/>
      <c r="Y269" s="131"/>
      <c r="Z269" s="131"/>
      <c r="AA269" s="131"/>
      <c r="AB269" s="122"/>
      <c r="AC269" s="122"/>
      <c r="AD269" s="122"/>
      <c r="AE269" s="122"/>
      <c r="AF269" s="326"/>
      <c r="AG269" s="326"/>
      <c r="AH269" s="122"/>
      <c r="AI269" s="122"/>
      <c r="AJ269" s="122"/>
      <c r="AK269" s="122"/>
      <c r="AL269" s="122"/>
      <c r="AM269" s="156"/>
      <c r="AN269" s="122"/>
      <c r="AO269" s="122"/>
      <c r="AP269" s="326"/>
      <c r="AQ269" s="122"/>
      <c r="AR269" s="600"/>
      <c r="AS269" s="131" t="s">
        <v>37</v>
      </c>
      <c r="AT269" s="139">
        <v>20</v>
      </c>
      <c r="AU269" s="139">
        <v>19</v>
      </c>
      <c r="AV269" s="139">
        <v>15</v>
      </c>
      <c r="AW269" s="139">
        <v>25</v>
      </c>
      <c r="AX269" s="139">
        <v>33</v>
      </c>
      <c r="AY269" s="139">
        <v>36</v>
      </c>
      <c r="AZ269" s="139">
        <v>22</v>
      </c>
      <c r="BA269" s="139">
        <v>35</v>
      </c>
      <c r="BB269" s="139">
        <v>36</v>
      </c>
      <c r="BC269" s="139">
        <v>30</v>
      </c>
      <c r="BD269" s="139">
        <v>33</v>
      </c>
      <c r="BE269" s="139">
        <v>34</v>
      </c>
      <c r="BF269" s="139">
        <v>48</v>
      </c>
      <c r="BG269" s="139">
        <v>46</v>
      </c>
      <c r="BH269" s="139">
        <v>48</v>
      </c>
      <c r="BI269" s="139">
        <v>73</v>
      </c>
      <c r="BM269" s="600"/>
      <c r="BN269" s="142" t="s">
        <v>37</v>
      </c>
      <c r="BO269" s="139">
        <v>28</v>
      </c>
      <c r="BP269" s="139">
        <v>22</v>
      </c>
      <c r="BQ269" s="139">
        <v>23</v>
      </c>
      <c r="BR269" s="139">
        <v>26</v>
      </c>
      <c r="BS269" s="139">
        <v>34</v>
      </c>
      <c r="BT269" s="139">
        <v>37</v>
      </c>
      <c r="BU269" s="139">
        <v>45</v>
      </c>
      <c r="BV269" s="139">
        <v>48</v>
      </c>
      <c r="BW269" s="139">
        <v>42</v>
      </c>
      <c r="BX269" s="139">
        <v>50</v>
      </c>
      <c r="BY269" s="139">
        <v>53</v>
      </c>
      <c r="BZ269" s="139">
        <v>52</v>
      </c>
      <c r="CA269" s="139">
        <v>68</v>
      </c>
      <c r="CB269" s="139">
        <v>66</v>
      </c>
      <c r="CC269" s="139">
        <v>74</v>
      </c>
      <c r="CD269" s="139">
        <v>104</v>
      </c>
      <c r="CE269" s="205"/>
      <c r="CG269" s="119" t="s">
        <v>14</v>
      </c>
    </row>
    <row r="270" spans="2:85" ht="18" customHeight="1">
      <c r="C270" s="131"/>
      <c r="D270" s="131"/>
      <c r="E270" s="131"/>
      <c r="T270" s="91"/>
      <c r="U270" s="125"/>
      <c r="V270" s="133"/>
      <c r="X270" s="122"/>
      <c r="Y270" s="131"/>
      <c r="Z270" s="131"/>
      <c r="AA270" s="131"/>
      <c r="AB270" s="122"/>
      <c r="AC270" s="122"/>
      <c r="AD270" s="122"/>
      <c r="AE270" s="122"/>
      <c r="AF270" s="326"/>
      <c r="AG270" s="326"/>
      <c r="AH270" s="122"/>
      <c r="AI270" s="122"/>
      <c r="AJ270" s="122"/>
      <c r="AK270" s="122"/>
      <c r="AL270" s="122"/>
      <c r="AM270" s="156"/>
      <c r="AN270" s="122"/>
      <c r="AO270" s="122"/>
      <c r="AP270" s="326"/>
      <c r="AQ270" s="122"/>
      <c r="AR270" s="601"/>
      <c r="AS270" s="147" t="s">
        <v>38</v>
      </c>
      <c r="AT270" s="145">
        <v>29</v>
      </c>
      <c r="AU270" s="145">
        <v>51</v>
      </c>
      <c r="AV270" s="146">
        <v>49</v>
      </c>
      <c r="AW270" s="145">
        <v>54</v>
      </c>
      <c r="AX270" s="145">
        <v>70</v>
      </c>
      <c r="AY270" s="146">
        <v>114</v>
      </c>
      <c r="AZ270" s="146">
        <v>88</v>
      </c>
      <c r="BA270" s="146">
        <v>201</v>
      </c>
      <c r="BB270" s="146">
        <v>137</v>
      </c>
      <c r="BC270" s="146">
        <v>106</v>
      </c>
      <c r="BD270" s="146">
        <v>119</v>
      </c>
      <c r="BE270" s="146">
        <v>127</v>
      </c>
      <c r="BF270" s="146">
        <v>104</v>
      </c>
      <c r="BG270" s="146">
        <v>91</v>
      </c>
      <c r="BH270" s="146">
        <v>76</v>
      </c>
      <c r="BI270" s="146">
        <v>124</v>
      </c>
      <c r="BM270" s="601"/>
      <c r="BN270" s="144" t="s">
        <v>38</v>
      </c>
      <c r="BO270" s="145">
        <v>28</v>
      </c>
      <c r="BP270" s="145">
        <v>52</v>
      </c>
      <c r="BQ270" s="146">
        <v>59</v>
      </c>
      <c r="BR270" s="145">
        <v>76</v>
      </c>
      <c r="BS270" s="145">
        <v>103</v>
      </c>
      <c r="BT270" s="146">
        <v>147</v>
      </c>
      <c r="BU270" s="146">
        <v>124</v>
      </c>
      <c r="BV270" s="146">
        <v>281</v>
      </c>
      <c r="BW270" s="146">
        <v>195</v>
      </c>
      <c r="BX270" s="146">
        <v>163</v>
      </c>
      <c r="BY270" s="146">
        <v>200</v>
      </c>
      <c r="BZ270" s="146">
        <v>201</v>
      </c>
      <c r="CA270" s="146">
        <v>181</v>
      </c>
      <c r="CB270" s="146">
        <v>139</v>
      </c>
      <c r="CC270" s="146">
        <v>128</v>
      </c>
      <c r="CD270" s="146">
        <v>200</v>
      </c>
      <c r="CE270" s="205"/>
    </row>
    <row r="271" spans="2:85" ht="18" customHeight="1">
      <c r="C271" s="131"/>
      <c r="D271" s="131"/>
      <c r="E271" s="131"/>
      <c r="T271" s="91"/>
      <c r="U271" s="125"/>
      <c r="V271" s="133"/>
      <c r="X271" s="122"/>
      <c r="Y271" s="131"/>
      <c r="Z271" s="131"/>
      <c r="AA271" s="131"/>
      <c r="AB271" s="122"/>
      <c r="AC271" s="122"/>
      <c r="AD271" s="122"/>
      <c r="AE271" s="122"/>
      <c r="AF271" s="326"/>
      <c r="AG271" s="326"/>
      <c r="AH271" s="122"/>
      <c r="AI271" s="122"/>
      <c r="AJ271" s="122"/>
      <c r="AK271" s="122"/>
      <c r="AL271" s="122"/>
      <c r="AM271" s="156"/>
      <c r="AN271" s="122"/>
      <c r="AO271" s="122"/>
      <c r="AP271" s="326"/>
      <c r="AQ271" s="122"/>
      <c r="AR271" s="602" t="s">
        <v>100</v>
      </c>
      <c r="AS271" s="376" t="s">
        <v>33</v>
      </c>
      <c r="AT271" s="138">
        <v>313</v>
      </c>
      <c r="AU271" s="138">
        <v>295</v>
      </c>
      <c r="AV271" s="138">
        <v>367</v>
      </c>
      <c r="AW271" s="138">
        <v>362</v>
      </c>
      <c r="AX271" s="138">
        <v>386</v>
      </c>
      <c r="AY271" s="138">
        <v>638</v>
      </c>
      <c r="AZ271" s="138">
        <v>434</v>
      </c>
      <c r="BA271" s="138">
        <v>299</v>
      </c>
      <c r="BB271" s="138">
        <v>229</v>
      </c>
      <c r="BC271" s="138">
        <v>203</v>
      </c>
      <c r="BD271" s="138">
        <v>195</v>
      </c>
      <c r="BE271" s="139">
        <v>106</v>
      </c>
      <c r="BF271" s="139">
        <v>136</v>
      </c>
      <c r="BG271" s="139">
        <v>171</v>
      </c>
      <c r="BH271" s="139">
        <v>296</v>
      </c>
      <c r="BI271" s="139">
        <v>167</v>
      </c>
      <c r="BK271" s="119" t="s">
        <v>14</v>
      </c>
      <c r="BM271" s="602" t="s">
        <v>70</v>
      </c>
      <c r="BN271" s="137" t="s">
        <v>33</v>
      </c>
      <c r="BO271" s="138">
        <v>1872</v>
      </c>
      <c r="BP271" s="138">
        <v>1953</v>
      </c>
      <c r="BQ271" s="138">
        <v>1977</v>
      </c>
      <c r="BR271" s="138">
        <v>2027</v>
      </c>
      <c r="BS271" s="138">
        <v>2281</v>
      </c>
      <c r="BT271" s="138">
        <v>2759</v>
      </c>
      <c r="BU271" s="138">
        <v>1681</v>
      </c>
      <c r="BV271" s="138">
        <v>1371</v>
      </c>
      <c r="BW271" s="138">
        <v>1249</v>
      </c>
      <c r="BX271" s="138">
        <v>1160</v>
      </c>
      <c r="BY271" s="138">
        <v>1154</v>
      </c>
      <c r="BZ271" s="138">
        <v>1325</v>
      </c>
      <c r="CA271" s="138">
        <v>1430</v>
      </c>
      <c r="CB271" s="138">
        <v>1425</v>
      </c>
      <c r="CC271" s="138">
        <v>1457</v>
      </c>
      <c r="CD271" s="138">
        <v>1309</v>
      </c>
      <c r="CE271" s="205"/>
    </row>
    <row r="272" spans="2:85">
      <c r="C272" s="131"/>
      <c r="D272" s="131"/>
      <c r="E272" s="131"/>
      <c r="T272" s="91"/>
      <c r="U272" s="125"/>
      <c r="V272" s="133"/>
      <c r="X272" s="122"/>
      <c r="Y272" s="131"/>
      <c r="Z272" s="131"/>
      <c r="AA272" s="131"/>
      <c r="AB272" s="122"/>
      <c r="AC272" s="122"/>
      <c r="AD272" s="122"/>
      <c r="AE272" s="122"/>
      <c r="AF272" s="326"/>
      <c r="AG272" s="326"/>
      <c r="AH272" s="122"/>
      <c r="AI272" s="122"/>
      <c r="AJ272" s="122"/>
      <c r="AK272" s="122"/>
      <c r="AL272" s="122"/>
      <c r="AM272" s="156"/>
      <c r="AN272" s="122"/>
      <c r="AO272" s="122"/>
      <c r="AP272" s="326"/>
      <c r="AQ272" s="122"/>
      <c r="AR272" s="600"/>
      <c r="AS272" s="131" t="s">
        <v>9</v>
      </c>
      <c r="AT272" s="139">
        <v>314</v>
      </c>
      <c r="AU272" s="139">
        <v>279</v>
      </c>
      <c r="AV272" s="139">
        <v>259</v>
      </c>
      <c r="AW272" s="139">
        <v>281</v>
      </c>
      <c r="AX272" s="139">
        <v>329</v>
      </c>
      <c r="AY272" s="139">
        <v>475</v>
      </c>
      <c r="AZ272" s="139">
        <v>400</v>
      </c>
      <c r="BA272" s="139">
        <v>357</v>
      </c>
      <c r="BB272" s="139">
        <v>282</v>
      </c>
      <c r="BC272" s="139">
        <v>213</v>
      </c>
      <c r="BD272" s="139">
        <v>203</v>
      </c>
      <c r="BE272" s="139">
        <v>151</v>
      </c>
      <c r="BF272" s="139">
        <v>147</v>
      </c>
      <c r="BG272" s="139">
        <v>175</v>
      </c>
      <c r="BH272" s="139">
        <v>256</v>
      </c>
      <c r="BI272" s="139">
        <v>248</v>
      </c>
      <c r="BM272" s="600"/>
      <c r="BN272" s="142" t="s">
        <v>9</v>
      </c>
      <c r="BO272" s="139">
        <v>1491</v>
      </c>
      <c r="BP272" s="139">
        <v>1385</v>
      </c>
      <c r="BQ272" s="139">
        <v>1361</v>
      </c>
      <c r="BR272" s="139">
        <v>1269</v>
      </c>
      <c r="BS272" s="139">
        <v>1440</v>
      </c>
      <c r="BT272" s="139">
        <v>1751</v>
      </c>
      <c r="BU272" s="139">
        <v>1305</v>
      </c>
      <c r="BV272" s="139">
        <v>1178</v>
      </c>
      <c r="BW272" s="139">
        <v>1057</v>
      </c>
      <c r="BX272" s="139">
        <v>919</v>
      </c>
      <c r="BY272" s="139">
        <v>940</v>
      </c>
      <c r="BZ272" s="139">
        <v>1049</v>
      </c>
      <c r="CA272" s="139">
        <v>1076</v>
      </c>
      <c r="CB272" s="139">
        <v>1090</v>
      </c>
      <c r="CC272" s="139">
        <v>1096</v>
      </c>
      <c r="CD272" s="139">
        <v>1146</v>
      </c>
      <c r="CE272" s="205"/>
      <c r="CF272" s="119" t="s">
        <v>14</v>
      </c>
    </row>
    <row r="273" spans="2:83">
      <c r="C273" s="131"/>
      <c r="D273" s="131"/>
      <c r="E273" s="131"/>
      <c r="T273" s="91"/>
      <c r="U273" s="133"/>
      <c r="V273" s="133"/>
      <c r="X273" s="122"/>
      <c r="Y273" s="131"/>
      <c r="Z273" s="131"/>
      <c r="AA273" s="131"/>
      <c r="AB273" s="122"/>
      <c r="AC273" s="122"/>
      <c r="AD273" s="122"/>
      <c r="AE273" s="122"/>
      <c r="AF273" s="326"/>
      <c r="AG273" s="326"/>
      <c r="AH273" s="122"/>
      <c r="AI273" s="122"/>
      <c r="AJ273" s="122"/>
      <c r="AK273" s="122"/>
      <c r="AL273" s="122"/>
      <c r="AM273" s="156"/>
      <c r="AN273" s="122"/>
      <c r="AO273" s="122"/>
      <c r="AP273" s="326"/>
      <c r="AQ273" s="122"/>
      <c r="AR273" s="600"/>
      <c r="AS273" s="131" t="s">
        <v>34</v>
      </c>
      <c r="AT273" s="139">
        <v>276</v>
      </c>
      <c r="AU273" s="139">
        <v>235</v>
      </c>
      <c r="AV273" s="139">
        <v>240</v>
      </c>
      <c r="AW273" s="139">
        <v>237</v>
      </c>
      <c r="AX273" s="139">
        <v>284</v>
      </c>
      <c r="AY273" s="139">
        <v>336</v>
      </c>
      <c r="AZ273" s="139">
        <v>363</v>
      </c>
      <c r="BA273" s="139">
        <v>347</v>
      </c>
      <c r="BB273" s="139">
        <v>293</v>
      </c>
      <c r="BC273" s="139">
        <v>214</v>
      </c>
      <c r="BD273" s="139">
        <v>197</v>
      </c>
      <c r="BE273" s="139">
        <v>166</v>
      </c>
      <c r="BF273" s="139">
        <v>148</v>
      </c>
      <c r="BG273" s="139">
        <v>163</v>
      </c>
      <c r="BH273" s="139">
        <v>206</v>
      </c>
      <c r="BI273" s="139">
        <v>248</v>
      </c>
      <c r="BM273" s="600"/>
      <c r="BN273" s="142" t="s">
        <v>34</v>
      </c>
      <c r="BO273" s="139">
        <v>1384</v>
      </c>
      <c r="BP273" s="139">
        <v>1019</v>
      </c>
      <c r="BQ273" s="139">
        <v>1047</v>
      </c>
      <c r="BR273" s="139">
        <v>935</v>
      </c>
      <c r="BS273" s="139">
        <v>1030</v>
      </c>
      <c r="BT273" s="139">
        <v>1145</v>
      </c>
      <c r="BU273" s="139">
        <v>1068</v>
      </c>
      <c r="BV273" s="139">
        <v>995</v>
      </c>
      <c r="BW273" s="139">
        <v>920</v>
      </c>
      <c r="BX273" s="139">
        <v>785</v>
      </c>
      <c r="BY273" s="139">
        <v>772</v>
      </c>
      <c r="BZ273" s="139">
        <v>760</v>
      </c>
      <c r="CA273" s="139">
        <v>940</v>
      </c>
      <c r="CB273" s="139">
        <v>959</v>
      </c>
      <c r="CC273" s="139">
        <v>912</v>
      </c>
      <c r="CD273" s="139">
        <v>943</v>
      </c>
      <c r="CE273" s="205"/>
    </row>
    <row r="274" spans="2:83">
      <c r="C274" s="131"/>
      <c r="D274" s="131"/>
      <c r="E274" s="131"/>
      <c r="T274" s="91"/>
      <c r="U274" s="133"/>
      <c r="V274" s="133"/>
      <c r="X274" s="122"/>
      <c r="Y274" s="131"/>
      <c r="Z274" s="131"/>
      <c r="AA274" s="131"/>
      <c r="AB274" s="122"/>
      <c r="AC274" s="122"/>
      <c r="AD274" s="122"/>
      <c r="AE274" s="122"/>
      <c r="AF274" s="326"/>
      <c r="AG274" s="326"/>
      <c r="AH274" s="122"/>
      <c r="AI274" s="122"/>
      <c r="AJ274" s="122"/>
      <c r="AK274" s="122"/>
      <c r="AL274" s="122"/>
      <c r="AM274" s="156"/>
      <c r="AN274" s="122"/>
      <c r="AO274" s="122"/>
      <c r="AP274" s="326"/>
      <c r="AQ274" s="122"/>
      <c r="AR274" s="600"/>
      <c r="AS274" s="131" t="s">
        <v>36</v>
      </c>
      <c r="AT274" s="139">
        <v>102</v>
      </c>
      <c r="AU274" s="139">
        <v>116</v>
      </c>
      <c r="AV274" s="139">
        <v>134</v>
      </c>
      <c r="AW274" s="139">
        <v>112</v>
      </c>
      <c r="AX274" s="139">
        <v>138</v>
      </c>
      <c r="AY274" s="139">
        <v>157</v>
      </c>
      <c r="AZ274" s="139">
        <v>201</v>
      </c>
      <c r="BA274" s="139">
        <v>225</v>
      </c>
      <c r="BB274" s="139">
        <v>227</v>
      </c>
      <c r="BC274" s="139">
        <v>197</v>
      </c>
      <c r="BD274" s="139">
        <v>198</v>
      </c>
      <c r="BE274" s="139">
        <v>207</v>
      </c>
      <c r="BF274" s="139">
        <v>185</v>
      </c>
      <c r="BG274" s="139">
        <v>165</v>
      </c>
      <c r="BH274" s="139">
        <v>162</v>
      </c>
      <c r="BI274" s="139">
        <v>183</v>
      </c>
      <c r="BM274" s="600"/>
      <c r="BN274" s="142" t="s">
        <v>36</v>
      </c>
      <c r="BO274" s="139">
        <v>348</v>
      </c>
      <c r="BP274" s="139">
        <v>400</v>
      </c>
      <c r="BQ274" s="139">
        <v>424</v>
      </c>
      <c r="BR274" s="139">
        <v>371</v>
      </c>
      <c r="BS274" s="139">
        <v>392</v>
      </c>
      <c r="BT274" s="139">
        <v>409</v>
      </c>
      <c r="BU274" s="139">
        <v>486</v>
      </c>
      <c r="BV274" s="139">
        <v>501</v>
      </c>
      <c r="BW274" s="139">
        <v>516</v>
      </c>
      <c r="BX274" s="139">
        <v>488</v>
      </c>
      <c r="BY274" s="139">
        <v>492</v>
      </c>
      <c r="BZ274" s="139">
        <v>521</v>
      </c>
      <c r="CA274" s="139">
        <v>558</v>
      </c>
      <c r="CB274" s="139">
        <v>592</v>
      </c>
      <c r="CC274" s="139">
        <v>613</v>
      </c>
      <c r="CD274" s="139">
        <v>594</v>
      </c>
      <c r="CE274" s="205"/>
    </row>
    <row r="275" spans="2:83">
      <c r="C275" s="131"/>
      <c r="D275" s="131"/>
      <c r="E275" s="131"/>
      <c r="T275" s="91"/>
      <c r="U275" s="133"/>
      <c r="V275" s="133"/>
      <c r="X275" s="122"/>
      <c r="Y275" s="131"/>
      <c r="Z275" s="131"/>
      <c r="AA275" s="131"/>
      <c r="AB275" s="122"/>
      <c r="AC275" s="122"/>
      <c r="AD275" s="122"/>
      <c r="AE275" s="122"/>
      <c r="AF275" s="326"/>
      <c r="AG275" s="326"/>
      <c r="AH275" s="122"/>
      <c r="AI275" s="122"/>
      <c r="AJ275" s="122"/>
      <c r="AK275" s="122"/>
      <c r="AL275" s="122"/>
      <c r="AM275" s="156"/>
      <c r="AN275" s="122"/>
      <c r="AO275" s="122"/>
      <c r="AP275" s="326"/>
      <c r="AQ275" s="122"/>
      <c r="AR275" s="600"/>
      <c r="AS275" s="131" t="s">
        <v>144</v>
      </c>
      <c r="AT275" s="135">
        <v>0</v>
      </c>
      <c r="AU275" s="135">
        <v>0</v>
      </c>
      <c r="AV275" s="135">
        <v>0</v>
      </c>
      <c r="AW275" s="135">
        <v>0</v>
      </c>
      <c r="AX275" s="135">
        <v>0</v>
      </c>
      <c r="AY275" s="135">
        <v>0</v>
      </c>
      <c r="AZ275" s="135">
        <v>0</v>
      </c>
      <c r="BA275" s="135">
        <v>0</v>
      </c>
      <c r="BB275" s="135">
        <v>0</v>
      </c>
      <c r="BC275" s="139">
        <v>0</v>
      </c>
      <c r="BD275" s="139">
        <v>0</v>
      </c>
      <c r="BE275" s="139">
        <v>24</v>
      </c>
      <c r="BF275" s="139">
        <v>17</v>
      </c>
      <c r="BG275" s="139">
        <v>11</v>
      </c>
      <c r="BH275" s="139">
        <v>14</v>
      </c>
      <c r="BI275" s="139">
        <v>15</v>
      </c>
      <c r="BM275" s="600"/>
      <c r="BN275" s="131" t="s">
        <v>144</v>
      </c>
      <c r="BO275" s="135">
        <v>0</v>
      </c>
      <c r="BP275" s="135">
        <v>0</v>
      </c>
      <c r="BQ275" s="135">
        <v>0</v>
      </c>
      <c r="BR275" s="135">
        <v>0</v>
      </c>
      <c r="BS275" s="135">
        <v>0</v>
      </c>
      <c r="BT275" s="135">
        <v>0</v>
      </c>
      <c r="BU275" s="135">
        <v>0</v>
      </c>
      <c r="BV275" s="135">
        <v>0</v>
      </c>
      <c r="BW275" s="135">
        <v>0</v>
      </c>
      <c r="BX275" s="139">
        <v>0</v>
      </c>
      <c r="BY275" s="139">
        <v>0</v>
      </c>
      <c r="BZ275" s="139">
        <v>63</v>
      </c>
      <c r="CA275" s="139">
        <v>51</v>
      </c>
      <c r="CB275" s="139">
        <v>52</v>
      </c>
      <c r="CC275" s="139">
        <v>61</v>
      </c>
      <c r="CD275" s="139">
        <v>57</v>
      </c>
      <c r="CE275" s="205"/>
    </row>
    <row r="276" spans="2:83" ht="18" customHeight="1">
      <c r="C276" s="131"/>
      <c r="D276" s="131"/>
      <c r="E276" s="131"/>
      <c r="T276" s="91"/>
      <c r="U276" s="133"/>
      <c r="V276" s="133"/>
      <c r="X276" s="122"/>
      <c r="Y276" s="131"/>
      <c r="Z276" s="131"/>
      <c r="AA276" s="131"/>
      <c r="AB276" s="122"/>
      <c r="AC276" s="122"/>
      <c r="AD276" s="122"/>
      <c r="AE276" s="122"/>
      <c r="AF276" s="326"/>
      <c r="AG276" s="326"/>
      <c r="AH276" s="122"/>
      <c r="AI276" s="122"/>
      <c r="AJ276" s="122"/>
      <c r="AK276" s="122"/>
      <c r="AL276" s="122"/>
      <c r="AM276" s="156"/>
      <c r="AN276" s="122"/>
      <c r="AO276" s="122"/>
      <c r="AP276" s="326"/>
      <c r="AQ276" s="122"/>
      <c r="AR276" s="600"/>
      <c r="AS276" s="131" t="s">
        <v>37</v>
      </c>
      <c r="AT276" s="139">
        <v>14</v>
      </c>
      <c r="AU276" s="139">
        <v>8</v>
      </c>
      <c r="AV276" s="139">
        <v>13</v>
      </c>
      <c r="AW276" s="139">
        <v>9</v>
      </c>
      <c r="AX276" s="139">
        <v>10</v>
      </c>
      <c r="AY276" s="139">
        <v>7</v>
      </c>
      <c r="AZ276" s="139">
        <v>25</v>
      </c>
      <c r="BA276" s="139">
        <v>21</v>
      </c>
      <c r="BB276" s="139">
        <v>15</v>
      </c>
      <c r="BC276" s="139">
        <v>27</v>
      </c>
      <c r="BD276" s="139">
        <v>18</v>
      </c>
      <c r="BE276" s="139">
        <v>16</v>
      </c>
      <c r="BF276" s="139">
        <v>22</v>
      </c>
      <c r="BG276" s="139">
        <v>14</v>
      </c>
      <c r="BH276" s="139">
        <v>24</v>
      </c>
      <c r="BI276" s="139">
        <v>28</v>
      </c>
      <c r="BM276" s="600"/>
      <c r="BN276" s="142" t="s">
        <v>37</v>
      </c>
      <c r="BO276" s="139">
        <v>32</v>
      </c>
      <c r="BP276" s="139">
        <v>30</v>
      </c>
      <c r="BQ276" s="139">
        <v>39</v>
      </c>
      <c r="BR276" s="139">
        <v>35</v>
      </c>
      <c r="BS276" s="139">
        <v>45</v>
      </c>
      <c r="BT276" s="139">
        <v>43</v>
      </c>
      <c r="BU276" s="139">
        <v>52</v>
      </c>
      <c r="BV276" s="139">
        <v>55</v>
      </c>
      <c r="BW276" s="139">
        <v>41</v>
      </c>
      <c r="BX276" s="139">
        <v>52</v>
      </c>
      <c r="BY276" s="139">
        <v>40</v>
      </c>
      <c r="BZ276" s="139">
        <v>40</v>
      </c>
      <c r="CA276" s="139">
        <v>59</v>
      </c>
      <c r="CB276" s="139">
        <v>46</v>
      </c>
      <c r="CC276" s="139">
        <v>57</v>
      </c>
      <c r="CD276" s="139">
        <v>72</v>
      </c>
      <c r="CE276" s="205"/>
    </row>
    <row r="277" spans="2:83">
      <c r="C277" s="131"/>
      <c r="D277" s="131"/>
      <c r="E277" s="131"/>
      <c r="T277" s="91"/>
      <c r="U277" s="133"/>
      <c r="V277" s="133"/>
      <c r="X277" s="122"/>
      <c r="Y277" s="131"/>
      <c r="Z277" s="131"/>
      <c r="AA277" s="131"/>
      <c r="AB277" s="122"/>
      <c r="AC277" s="122"/>
      <c r="AD277" s="122"/>
      <c r="AE277" s="122"/>
      <c r="AF277" s="326"/>
      <c r="AG277" s="326"/>
      <c r="AH277" s="122"/>
      <c r="AI277" s="122"/>
      <c r="AJ277" s="122"/>
      <c r="AK277" s="122"/>
      <c r="AL277" s="122"/>
      <c r="AM277" s="156"/>
      <c r="AN277" s="122"/>
      <c r="AO277" s="122"/>
      <c r="AP277" s="326"/>
      <c r="AQ277" s="122"/>
      <c r="AR277" s="601"/>
      <c r="AS277" s="147" t="s">
        <v>38</v>
      </c>
      <c r="AT277" s="145">
        <v>9</v>
      </c>
      <c r="AU277" s="145">
        <v>16</v>
      </c>
      <c r="AV277" s="146">
        <v>14</v>
      </c>
      <c r="AW277" s="145">
        <v>22</v>
      </c>
      <c r="AX277" s="145">
        <v>35</v>
      </c>
      <c r="AY277" s="146">
        <v>45</v>
      </c>
      <c r="AZ277" s="146">
        <v>42</v>
      </c>
      <c r="BA277" s="146">
        <v>97</v>
      </c>
      <c r="BB277" s="146">
        <v>65</v>
      </c>
      <c r="BC277" s="146">
        <v>48</v>
      </c>
      <c r="BD277" s="146">
        <v>65</v>
      </c>
      <c r="BE277" s="146">
        <v>49</v>
      </c>
      <c r="BF277" s="146">
        <v>57</v>
      </c>
      <c r="BG277" s="146">
        <v>42</v>
      </c>
      <c r="BH277" s="146">
        <v>38</v>
      </c>
      <c r="BI277" s="146">
        <v>62</v>
      </c>
      <c r="BM277" s="601"/>
      <c r="BN277" s="144" t="s">
        <v>38</v>
      </c>
      <c r="BO277" s="145">
        <v>45</v>
      </c>
      <c r="BP277" s="145">
        <v>80</v>
      </c>
      <c r="BQ277" s="146">
        <v>72</v>
      </c>
      <c r="BR277" s="145">
        <v>91</v>
      </c>
      <c r="BS277" s="145">
        <v>111</v>
      </c>
      <c r="BT277" s="146">
        <v>146</v>
      </c>
      <c r="BU277" s="146">
        <v>109</v>
      </c>
      <c r="BV277" s="146">
        <v>275</v>
      </c>
      <c r="BW277" s="146">
        <v>203</v>
      </c>
      <c r="BX277" s="146">
        <v>158</v>
      </c>
      <c r="BY277" s="146">
        <v>180</v>
      </c>
      <c r="BZ277" s="146">
        <v>177</v>
      </c>
      <c r="CA277" s="146">
        <v>153</v>
      </c>
      <c r="CB277" s="146">
        <v>128</v>
      </c>
      <c r="CC277" s="146">
        <v>122</v>
      </c>
      <c r="CD277" s="146">
        <v>170</v>
      </c>
      <c r="CE277" s="205"/>
    </row>
    <row r="278" spans="2:83">
      <c r="C278" s="156"/>
      <c r="D278" s="156" t="s">
        <v>14</v>
      </c>
      <c r="E278" s="156"/>
      <c r="T278" s="91"/>
      <c r="U278" s="133"/>
      <c r="V278" s="133"/>
      <c r="X278" s="122"/>
      <c r="Y278" s="156"/>
      <c r="Z278" s="156"/>
      <c r="AA278" s="156"/>
      <c r="AB278" s="122"/>
      <c r="AC278" s="122"/>
      <c r="AD278" s="122"/>
      <c r="AE278" s="122"/>
      <c r="AF278" s="326"/>
      <c r="AG278" s="326"/>
      <c r="AH278" s="122"/>
      <c r="AI278" s="122"/>
      <c r="AJ278" s="122"/>
      <c r="AK278" s="122"/>
      <c r="AL278" s="122"/>
      <c r="AM278" s="156"/>
      <c r="AN278" s="122"/>
      <c r="AO278" s="122"/>
      <c r="AP278" s="326"/>
      <c r="AQ278" s="122"/>
      <c r="AR278" s="218"/>
      <c r="AT278" s="122"/>
      <c r="AU278" s="122"/>
      <c r="AV278" s="122"/>
      <c r="BB278" s="319"/>
      <c r="BD278" s="307"/>
      <c r="BN278" s="122"/>
      <c r="BO278" s="122"/>
      <c r="BP278" s="122"/>
      <c r="BQ278" s="122"/>
      <c r="BR278" s="122"/>
      <c r="BS278" s="122"/>
      <c r="BT278" s="122"/>
      <c r="BU278" s="122"/>
      <c r="BV278" s="326"/>
      <c r="BW278" s="326"/>
      <c r="BX278" s="326"/>
      <c r="BY278" s="326"/>
      <c r="BZ278" s="326"/>
      <c r="CA278" s="326"/>
      <c r="CB278" s="326"/>
      <c r="CC278" s="306"/>
      <c r="CD278" s="306"/>
      <c r="CE278" s="205"/>
    </row>
    <row r="279" spans="2:83">
      <c r="B279" s="123" t="s">
        <v>32</v>
      </c>
      <c r="C279" s="124" t="s">
        <v>122</v>
      </c>
      <c r="D279" s="124" t="s">
        <v>121</v>
      </c>
      <c r="E279" s="124" t="s">
        <v>120</v>
      </c>
      <c r="F279" s="123" t="s">
        <v>49</v>
      </c>
      <c r="G279" s="123" t="s">
        <v>48</v>
      </c>
      <c r="H279" s="123" t="s">
        <v>47</v>
      </c>
      <c r="I279" s="123" t="s">
        <v>46</v>
      </c>
      <c r="J279" s="123" t="s">
        <v>45</v>
      </c>
      <c r="K279" s="123" t="s">
        <v>44</v>
      </c>
      <c r="L279" s="123" t="s">
        <v>43</v>
      </c>
      <c r="M279" s="123" t="s">
        <v>95</v>
      </c>
      <c r="N279" s="123" t="s">
        <v>69</v>
      </c>
      <c r="O279" s="123" t="s">
        <v>77</v>
      </c>
      <c r="P279" s="123" t="s">
        <v>143</v>
      </c>
      <c r="Q279" s="123" t="str">
        <f>Q256</f>
        <v>2018-19</v>
      </c>
      <c r="R279" s="125" t="s">
        <v>183</v>
      </c>
      <c r="S279" s="125"/>
      <c r="T279" s="85" t="s">
        <v>111</v>
      </c>
      <c r="U279" s="133"/>
      <c r="V279" s="133"/>
      <c r="X279" s="127" t="s">
        <v>32</v>
      </c>
      <c r="Y279" s="127" t="s">
        <v>122</v>
      </c>
      <c r="Z279" s="127" t="s">
        <v>121</v>
      </c>
      <c r="AA279" s="127" t="s">
        <v>120</v>
      </c>
      <c r="AB279" s="127" t="s">
        <v>49</v>
      </c>
      <c r="AC279" s="127" t="s">
        <v>48</v>
      </c>
      <c r="AD279" s="127" t="s">
        <v>47</v>
      </c>
      <c r="AE279" s="127" t="s">
        <v>46</v>
      </c>
      <c r="AF279" s="127" t="s">
        <v>45</v>
      </c>
      <c r="AG279" s="127" t="s">
        <v>44</v>
      </c>
      <c r="AH279" s="410" t="s">
        <v>43</v>
      </c>
      <c r="AI279" s="127" t="s">
        <v>95</v>
      </c>
      <c r="AJ279" s="127" t="s">
        <v>69</v>
      </c>
      <c r="AK279" s="127" t="s">
        <v>77</v>
      </c>
      <c r="AL279" s="127" t="str">
        <f>AL256</f>
        <v>2017-18</v>
      </c>
      <c r="AM279" s="127" t="str">
        <f>AM256</f>
        <v>2018-19</v>
      </c>
      <c r="AN279" s="127" t="str">
        <f>AN256</f>
        <v>2019-20</v>
      </c>
      <c r="AO279" s="124"/>
      <c r="AP279" s="326"/>
      <c r="AQ279" s="122"/>
      <c r="AR279" s="218"/>
      <c r="AS279" s="124" t="s">
        <v>32</v>
      </c>
      <c r="AT279" s="124" t="s">
        <v>122</v>
      </c>
      <c r="AU279" s="124" t="s">
        <v>121</v>
      </c>
      <c r="AV279" s="124" t="s">
        <v>120</v>
      </c>
      <c r="AW279" s="124" t="s">
        <v>49</v>
      </c>
      <c r="AX279" s="124" t="s">
        <v>48</v>
      </c>
      <c r="AY279" s="124" t="s">
        <v>47</v>
      </c>
      <c r="AZ279" s="124" t="s">
        <v>46</v>
      </c>
      <c r="BA279" s="124" t="s">
        <v>45</v>
      </c>
      <c r="BB279" s="124" t="s">
        <v>44</v>
      </c>
      <c r="BC279" s="124" t="s">
        <v>43</v>
      </c>
      <c r="BD279" s="124" t="s">
        <v>95</v>
      </c>
      <c r="BE279" s="127" t="s">
        <v>69</v>
      </c>
      <c r="BF279" s="127" t="s">
        <v>77</v>
      </c>
      <c r="BG279" s="127" t="str">
        <f>BG256</f>
        <v>2017-18</v>
      </c>
      <c r="BH279" s="127" t="str">
        <f>BH256</f>
        <v>2018-19</v>
      </c>
      <c r="BI279" s="127" t="str">
        <f>BI256</f>
        <v>2019-20</v>
      </c>
      <c r="BN279" s="124" t="s">
        <v>32</v>
      </c>
      <c r="BO279" s="124" t="s">
        <v>122</v>
      </c>
      <c r="BP279" s="124" t="s">
        <v>121</v>
      </c>
      <c r="BQ279" s="124" t="s">
        <v>120</v>
      </c>
      <c r="BR279" s="124" t="s">
        <v>49</v>
      </c>
      <c r="BS279" s="124" t="s">
        <v>48</v>
      </c>
      <c r="BT279" s="124" t="s">
        <v>47</v>
      </c>
      <c r="BU279" s="124" t="s">
        <v>46</v>
      </c>
      <c r="BV279" s="124" t="s">
        <v>45</v>
      </c>
      <c r="BW279" s="124" t="s">
        <v>44</v>
      </c>
      <c r="BX279" s="124" t="s">
        <v>43</v>
      </c>
      <c r="BY279" s="124" t="s">
        <v>95</v>
      </c>
      <c r="BZ279" s="124" t="s">
        <v>69</v>
      </c>
      <c r="CA279" s="124" t="s">
        <v>77</v>
      </c>
      <c r="CB279" s="124" t="str">
        <f>CB256</f>
        <v>2017-18</v>
      </c>
      <c r="CC279" s="124" t="str">
        <f t="shared" ref="CC279:CD279" si="246">CC256</f>
        <v>2018-19</v>
      </c>
      <c r="CD279" s="124" t="str">
        <f t="shared" si="246"/>
        <v>2019-20</v>
      </c>
      <c r="CE279" s="205"/>
    </row>
    <row r="280" spans="2:83" ht="18" customHeight="1">
      <c r="B280" s="131" t="s">
        <v>33</v>
      </c>
      <c r="C280" s="132">
        <f t="shared" ref="C280:N282" si="247">Y280+AT280*$V$6+AT287*$V$8+AT294*$V$10</f>
        <v>3518</v>
      </c>
      <c r="D280" s="132">
        <f t="shared" si="247"/>
        <v>3960.7999999999997</v>
      </c>
      <c r="E280" s="132">
        <f t="shared" si="247"/>
        <v>4014.6</v>
      </c>
      <c r="F280" s="132">
        <f t="shared" si="247"/>
        <v>4213.8</v>
      </c>
      <c r="G280" s="132">
        <f t="shared" si="247"/>
        <v>4546.2</v>
      </c>
      <c r="H280" s="132">
        <f t="shared" si="247"/>
        <v>5383.8</v>
      </c>
      <c r="I280" s="132">
        <f t="shared" si="247"/>
        <v>3723.2000000000003</v>
      </c>
      <c r="J280" s="132">
        <f t="shared" si="247"/>
        <v>3655.2</v>
      </c>
      <c r="K280" s="132">
        <f t="shared" si="247"/>
        <v>3478.8</v>
      </c>
      <c r="L280" s="132">
        <f t="shared" si="247"/>
        <v>3167.4</v>
      </c>
      <c r="M280" s="132">
        <f t="shared" si="247"/>
        <v>3039.6</v>
      </c>
      <c r="N280" s="132">
        <f t="shared" si="247"/>
        <v>3104.4</v>
      </c>
      <c r="O280" s="132">
        <f t="shared" ref="O280:R280" si="248">AK280+BF280*$V$6+BF287*$V$8+BF294*$V$10</f>
        <v>3038.4</v>
      </c>
      <c r="P280" s="132">
        <f t="shared" si="248"/>
        <v>3134.8</v>
      </c>
      <c r="Q280" s="132">
        <f t="shared" si="248"/>
        <v>3164.8</v>
      </c>
      <c r="R280" s="132">
        <f t="shared" si="248"/>
        <v>2835.6</v>
      </c>
      <c r="S280" s="133"/>
      <c r="T280" s="344">
        <v>644.52300674391574</v>
      </c>
      <c r="U280" s="133"/>
      <c r="X280" s="131" t="s">
        <v>33</v>
      </c>
      <c r="Y280" s="135">
        <v>1869</v>
      </c>
      <c r="Z280" s="135">
        <v>2115</v>
      </c>
      <c r="AA280" s="135">
        <v>2163</v>
      </c>
      <c r="AB280" s="135">
        <v>2268</v>
      </c>
      <c r="AC280" s="135">
        <v>2444</v>
      </c>
      <c r="AD280" s="135">
        <v>2842</v>
      </c>
      <c r="AE280" s="135">
        <v>1988</v>
      </c>
      <c r="AF280" s="135">
        <v>1976</v>
      </c>
      <c r="AG280" s="135">
        <v>1927</v>
      </c>
      <c r="AH280" s="411">
        <v>1779</v>
      </c>
      <c r="AI280" s="135">
        <v>1749</v>
      </c>
      <c r="AJ280" s="135">
        <v>1777</v>
      </c>
      <c r="AK280" s="135">
        <v>1726</v>
      </c>
      <c r="AL280" s="135">
        <v>1770</v>
      </c>
      <c r="AM280" s="135">
        <v>1800</v>
      </c>
      <c r="AN280" s="135">
        <v>1639</v>
      </c>
      <c r="AO280" s="136"/>
      <c r="AP280" s="326"/>
      <c r="AQ280" s="122"/>
      <c r="AR280" s="602" t="s">
        <v>98</v>
      </c>
      <c r="AS280" s="376" t="s">
        <v>33</v>
      </c>
      <c r="AT280" s="138">
        <v>594</v>
      </c>
      <c r="AU280" s="138">
        <v>722</v>
      </c>
      <c r="AV280" s="138">
        <v>747</v>
      </c>
      <c r="AW280" s="138">
        <v>802</v>
      </c>
      <c r="AX280" s="138">
        <v>830</v>
      </c>
      <c r="AY280" s="138">
        <v>791</v>
      </c>
      <c r="AZ280" s="138">
        <v>603</v>
      </c>
      <c r="BA280" s="138">
        <v>670</v>
      </c>
      <c r="BB280" s="138">
        <v>671</v>
      </c>
      <c r="BC280" s="138">
        <v>678</v>
      </c>
      <c r="BD280" s="138">
        <v>634</v>
      </c>
      <c r="BE280" s="138">
        <v>655</v>
      </c>
      <c r="BF280" s="138">
        <v>642</v>
      </c>
      <c r="BG280" s="138">
        <v>648</v>
      </c>
      <c r="BH280" s="138">
        <v>661</v>
      </c>
      <c r="BI280" s="138">
        <v>603</v>
      </c>
      <c r="BM280" s="603" t="s">
        <v>51</v>
      </c>
      <c r="BN280" s="137" t="s">
        <v>33</v>
      </c>
      <c r="BO280" s="138">
        <v>499</v>
      </c>
      <c r="BP280" s="138">
        <v>522</v>
      </c>
      <c r="BQ280" s="138">
        <v>490</v>
      </c>
      <c r="BR280" s="138">
        <v>535</v>
      </c>
      <c r="BS280" s="138">
        <v>548</v>
      </c>
      <c r="BT280" s="138">
        <v>782</v>
      </c>
      <c r="BU280" s="138">
        <v>546</v>
      </c>
      <c r="BV280" s="138">
        <v>525</v>
      </c>
      <c r="BW280" s="138">
        <v>354</v>
      </c>
      <c r="BX280" s="138">
        <v>269</v>
      </c>
      <c r="BY280" s="138">
        <v>188</v>
      </c>
      <c r="BZ280" s="138">
        <v>225</v>
      </c>
      <c r="CA280" s="138">
        <v>193</v>
      </c>
      <c r="CB280" s="138">
        <v>206</v>
      </c>
      <c r="CC280" s="138">
        <v>306</v>
      </c>
      <c r="CD280" s="138">
        <v>261</v>
      </c>
      <c r="CE280" s="205"/>
    </row>
    <row r="281" spans="2:83">
      <c r="B281" s="131" t="s">
        <v>9</v>
      </c>
      <c r="C281" s="133">
        <f t="shared" si="247"/>
        <v>2600</v>
      </c>
      <c r="D281" s="133">
        <f t="shared" si="247"/>
        <v>2833</v>
      </c>
      <c r="E281" s="133">
        <f t="shared" si="247"/>
        <v>2845.6</v>
      </c>
      <c r="F281" s="133">
        <f t="shared" si="247"/>
        <v>2934.6</v>
      </c>
      <c r="G281" s="133">
        <f t="shared" si="247"/>
        <v>3236.4</v>
      </c>
      <c r="H281" s="133">
        <f t="shared" si="247"/>
        <v>3781.7999999999997</v>
      </c>
      <c r="I281" s="133">
        <f t="shared" si="247"/>
        <v>2829</v>
      </c>
      <c r="J281" s="133">
        <f t="shared" si="247"/>
        <v>2634.8</v>
      </c>
      <c r="K281" s="133">
        <f t="shared" si="247"/>
        <v>2430.7999999999997</v>
      </c>
      <c r="L281" s="133">
        <f t="shared" si="247"/>
        <v>2303.4</v>
      </c>
      <c r="M281" s="133">
        <f t="shared" si="247"/>
        <v>2117.6</v>
      </c>
      <c r="N281" s="133">
        <f t="shared" si="247"/>
        <v>2271</v>
      </c>
      <c r="O281" s="133">
        <f t="shared" ref="O281:R281" si="249">AK281+BF281*$V$6+BF288*$V$8+BF295*$V$10</f>
        <v>2263.8000000000002</v>
      </c>
      <c r="P281" s="133">
        <f t="shared" si="249"/>
        <v>2323.7999999999997</v>
      </c>
      <c r="Q281" s="133">
        <f t="shared" si="249"/>
        <v>2265.8000000000002</v>
      </c>
      <c r="R281" s="133">
        <f t="shared" si="249"/>
        <v>2317.6</v>
      </c>
      <c r="S281" s="133"/>
      <c r="T281" s="344">
        <v>427.08263108885416</v>
      </c>
      <c r="U281" s="133"/>
      <c r="X281" s="131" t="s">
        <v>9</v>
      </c>
      <c r="Y281" s="135">
        <v>1345</v>
      </c>
      <c r="Z281" s="135">
        <v>1501</v>
      </c>
      <c r="AA281" s="135">
        <v>1516</v>
      </c>
      <c r="AB281" s="135">
        <v>1564</v>
      </c>
      <c r="AC281" s="135">
        <v>1715</v>
      </c>
      <c r="AD281" s="135">
        <v>1970</v>
      </c>
      <c r="AE281" s="135">
        <v>1474</v>
      </c>
      <c r="AF281" s="135">
        <v>1393</v>
      </c>
      <c r="AG281" s="135">
        <v>1311</v>
      </c>
      <c r="AH281" s="411">
        <v>1260</v>
      </c>
      <c r="AI281" s="135">
        <v>1182</v>
      </c>
      <c r="AJ281" s="135">
        <v>1253</v>
      </c>
      <c r="AK281" s="135">
        <v>1259</v>
      </c>
      <c r="AL281" s="135">
        <v>1302</v>
      </c>
      <c r="AM281" s="135">
        <v>1268</v>
      </c>
      <c r="AN281" s="135">
        <v>1297</v>
      </c>
      <c r="AO281" s="136"/>
      <c r="AP281" s="326"/>
      <c r="AQ281" s="122"/>
      <c r="AR281" s="600"/>
      <c r="AS281" s="131" t="s">
        <v>9</v>
      </c>
      <c r="AT281" s="139">
        <v>396</v>
      </c>
      <c r="AU281" s="139">
        <v>507</v>
      </c>
      <c r="AV281" s="139">
        <v>504</v>
      </c>
      <c r="AW281" s="139">
        <v>565</v>
      </c>
      <c r="AX281" s="139">
        <v>555</v>
      </c>
      <c r="AY281" s="139">
        <v>532</v>
      </c>
      <c r="AZ281" s="139">
        <v>388</v>
      </c>
      <c r="BA281" s="139">
        <v>428</v>
      </c>
      <c r="BB281" s="139">
        <v>442</v>
      </c>
      <c r="BC281" s="139">
        <v>438</v>
      </c>
      <c r="BD281" s="139">
        <v>423</v>
      </c>
      <c r="BE281" s="139">
        <v>466</v>
      </c>
      <c r="BF281" s="139">
        <v>455</v>
      </c>
      <c r="BG281" s="139">
        <v>449</v>
      </c>
      <c r="BH281" s="139">
        <v>448</v>
      </c>
      <c r="BI281" s="139">
        <v>454</v>
      </c>
      <c r="BM281" s="604"/>
      <c r="BN281" s="142" t="s">
        <v>9</v>
      </c>
      <c r="BO281" s="139">
        <v>489</v>
      </c>
      <c r="BP281" s="139">
        <v>400</v>
      </c>
      <c r="BQ281" s="139">
        <v>392</v>
      </c>
      <c r="BR281" s="139">
        <v>379</v>
      </c>
      <c r="BS281" s="139">
        <v>460</v>
      </c>
      <c r="BT281" s="139">
        <v>586</v>
      </c>
      <c r="BU281" s="139">
        <v>478</v>
      </c>
      <c r="BV281" s="139">
        <v>395</v>
      </c>
      <c r="BW281" s="139">
        <v>310</v>
      </c>
      <c r="BX281" s="139">
        <v>227</v>
      </c>
      <c r="BY281" s="139">
        <v>185</v>
      </c>
      <c r="BZ281" s="139">
        <v>194</v>
      </c>
      <c r="CA281" s="139">
        <v>154</v>
      </c>
      <c r="CB281" s="139">
        <v>170</v>
      </c>
      <c r="CC281" s="139">
        <v>260</v>
      </c>
      <c r="CD281" s="139">
        <v>264</v>
      </c>
      <c r="CE281" s="205"/>
    </row>
    <row r="282" spans="2:83">
      <c r="B282" s="131" t="s">
        <v>34</v>
      </c>
      <c r="C282" s="133">
        <f t="shared" si="247"/>
        <v>3035.6</v>
      </c>
      <c r="D282" s="133">
        <f t="shared" si="247"/>
        <v>2097.1999999999998</v>
      </c>
      <c r="E282" s="133">
        <f t="shared" si="247"/>
        <v>2229.6</v>
      </c>
      <c r="F282" s="133">
        <f t="shared" si="247"/>
        <v>2214.8000000000002</v>
      </c>
      <c r="G282" s="133">
        <f t="shared" si="247"/>
        <v>2532.1999999999998</v>
      </c>
      <c r="H282" s="133">
        <f t="shared" si="247"/>
        <v>2703.8</v>
      </c>
      <c r="I282" s="133">
        <f t="shared" si="247"/>
        <v>2549.6</v>
      </c>
      <c r="J282" s="133">
        <f t="shared" si="247"/>
        <v>2261.1999999999998</v>
      </c>
      <c r="K282" s="133">
        <f t="shared" si="247"/>
        <v>2077.6</v>
      </c>
      <c r="L282" s="133">
        <f t="shared" si="247"/>
        <v>2008</v>
      </c>
      <c r="M282" s="133">
        <f t="shared" si="247"/>
        <v>1891.6000000000001</v>
      </c>
      <c r="N282" s="133">
        <f t="shared" si="247"/>
        <v>1779.3999999999999</v>
      </c>
      <c r="O282" s="133">
        <f t="shared" ref="O282:R282" si="250">AK282+BF282*$V$6+BF289*$V$8+BF296*$V$10</f>
        <v>1851.6000000000001</v>
      </c>
      <c r="P282" s="133">
        <f t="shared" si="250"/>
        <v>1961.2</v>
      </c>
      <c r="Q282" s="133">
        <f t="shared" si="250"/>
        <v>2038.2</v>
      </c>
      <c r="R282" s="133">
        <f t="shared" si="250"/>
        <v>2048.4</v>
      </c>
      <c r="S282" s="133"/>
      <c r="T282" s="344">
        <v>328.15877187049921</v>
      </c>
      <c r="U282" s="133"/>
      <c r="X282" s="131" t="s">
        <v>34</v>
      </c>
      <c r="Y282" s="135">
        <v>1626</v>
      </c>
      <c r="Z282" s="135">
        <v>1100</v>
      </c>
      <c r="AA282" s="135">
        <v>1178</v>
      </c>
      <c r="AB282" s="135">
        <v>1172</v>
      </c>
      <c r="AC282" s="135">
        <v>1342</v>
      </c>
      <c r="AD282" s="135">
        <v>1411</v>
      </c>
      <c r="AE282" s="135">
        <v>1329</v>
      </c>
      <c r="AF282" s="135">
        <v>1173</v>
      </c>
      <c r="AG282" s="135">
        <v>1112</v>
      </c>
      <c r="AH282" s="411">
        <v>1095</v>
      </c>
      <c r="AI282" s="135">
        <v>1036</v>
      </c>
      <c r="AJ282" s="135">
        <v>991</v>
      </c>
      <c r="AK282" s="135">
        <v>1029</v>
      </c>
      <c r="AL282" s="135">
        <v>1099</v>
      </c>
      <c r="AM282" s="135">
        <v>1128</v>
      </c>
      <c r="AN282" s="135">
        <v>1144</v>
      </c>
      <c r="AO282" s="136"/>
      <c r="AP282" s="326"/>
      <c r="AQ282" s="122"/>
      <c r="AR282" s="600"/>
      <c r="AS282" s="131" t="s">
        <v>34</v>
      </c>
      <c r="AT282" s="139">
        <v>560</v>
      </c>
      <c r="AU282" s="139">
        <v>355</v>
      </c>
      <c r="AV282" s="139">
        <v>383</v>
      </c>
      <c r="AW282" s="139">
        <v>399</v>
      </c>
      <c r="AX282" s="139">
        <v>457</v>
      </c>
      <c r="AY282" s="139">
        <v>416</v>
      </c>
      <c r="AZ282" s="139">
        <v>352</v>
      </c>
      <c r="BA282" s="139">
        <v>329</v>
      </c>
      <c r="BB282" s="139">
        <v>333</v>
      </c>
      <c r="BC282" s="139">
        <v>389</v>
      </c>
      <c r="BD282" s="139">
        <v>348</v>
      </c>
      <c r="BE282" s="139">
        <v>371</v>
      </c>
      <c r="BF282" s="139">
        <v>373</v>
      </c>
      <c r="BG282" s="139">
        <v>389</v>
      </c>
      <c r="BH282" s="139">
        <v>383</v>
      </c>
      <c r="BI282" s="139">
        <v>395</v>
      </c>
      <c r="BM282" s="604"/>
      <c r="BN282" s="142" t="s">
        <v>34</v>
      </c>
      <c r="BO282" s="139">
        <v>457</v>
      </c>
      <c r="BP282" s="139">
        <v>372</v>
      </c>
      <c r="BQ282" s="139">
        <v>365</v>
      </c>
      <c r="BR282" s="139">
        <v>339</v>
      </c>
      <c r="BS282" s="139">
        <v>424</v>
      </c>
      <c r="BT282" s="139">
        <v>450</v>
      </c>
      <c r="BU282" s="139">
        <v>449</v>
      </c>
      <c r="BV282" s="139">
        <v>414</v>
      </c>
      <c r="BW282" s="139">
        <v>336</v>
      </c>
      <c r="BX282" s="139">
        <v>222</v>
      </c>
      <c r="BY282" s="139">
        <v>217</v>
      </c>
      <c r="BZ282" s="139">
        <v>166</v>
      </c>
      <c r="CA282" s="139">
        <v>183</v>
      </c>
      <c r="CB282" s="139">
        <v>153</v>
      </c>
      <c r="CC282" s="139">
        <v>231</v>
      </c>
      <c r="CD282" s="139">
        <v>281</v>
      </c>
    </row>
    <row r="283" spans="2:83">
      <c r="B283" s="131" t="s">
        <v>35</v>
      </c>
      <c r="C283" s="133">
        <f t="shared" ref="C283:N283" si="251">Y283</f>
        <v>728</v>
      </c>
      <c r="D283" s="133">
        <f t="shared" si="251"/>
        <v>814</v>
      </c>
      <c r="E283" s="133">
        <f t="shared" si="251"/>
        <v>829</v>
      </c>
      <c r="F283" s="133">
        <f t="shared" si="251"/>
        <v>959</v>
      </c>
      <c r="G283" s="133">
        <f t="shared" si="251"/>
        <v>801</v>
      </c>
      <c r="H283" s="133">
        <f t="shared" si="251"/>
        <v>924</v>
      </c>
      <c r="I283" s="133">
        <f t="shared" si="251"/>
        <v>1011</v>
      </c>
      <c r="J283" s="133">
        <f t="shared" si="251"/>
        <v>1261</v>
      </c>
      <c r="K283" s="133">
        <f t="shared" si="251"/>
        <v>1407</v>
      </c>
      <c r="L283" s="133">
        <f t="shared" si="251"/>
        <v>1612</v>
      </c>
      <c r="M283" s="133">
        <f t="shared" si="251"/>
        <v>1590</v>
      </c>
      <c r="N283" s="133">
        <f t="shared" si="251"/>
        <v>1585</v>
      </c>
      <c r="O283" s="133">
        <f t="shared" ref="O283" si="252">AK283</f>
        <v>1696</v>
      </c>
      <c r="P283" s="133">
        <f t="shared" ref="P283" si="253">AL283</f>
        <v>1735</v>
      </c>
      <c r="Q283" s="133">
        <f t="shared" ref="Q283" si="254">AM283</f>
        <v>1849</v>
      </c>
      <c r="R283" s="133">
        <f t="shared" ref="R283" si="255">AN283</f>
        <v>1914</v>
      </c>
      <c r="S283" s="133"/>
      <c r="T283" s="344">
        <v>294.64524809034725</v>
      </c>
      <c r="U283" s="133" t="s">
        <v>14</v>
      </c>
      <c r="W283" s="119" t="s">
        <v>14</v>
      </c>
      <c r="X283" s="131" t="s">
        <v>35</v>
      </c>
      <c r="Y283" s="135">
        <v>728</v>
      </c>
      <c r="Z283" s="135">
        <v>814</v>
      </c>
      <c r="AA283" s="135">
        <v>829</v>
      </c>
      <c r="AB283" s="135">
        <v>959</v>
      </c>
      <c r="AC283" s="135">
        <v>801</v>
      </c>
      <c r="AD283" s="135">
        <v>924</v>
      </c>
      <c r="AE283" s="135">
        <v>1011</v>
      </c>
      <c r="AF283" s="135">
        <v>1261</v>
      </c>
      <c r="AG283" s="135">
        <v>1407</v>
      </c>
      <c r="AH283" s="411">
        <v>1612</v>
      </c>
      <c r="AI283" s="135">
        <v>1590</v>
      </c>
      <c r="AJ283" s="135">
        <v>1585</v>
      </c>
      <c r="AK283" s="135">
        <v>1696</v>
      </c>
      <c r="AL283" s="135">
        <v>1735</v>
      </c>
      <c r="AM283" s="135">
        <v>1849</v>
      </c>
      <c r="AN283" s="135">
        <v>1914</v>
      </c>
      <c r="AO283" s="136"/>
      <c r="AP283" s="326"/>
      <c r="AQ283" s="122"/>
      <c r="AR283" s="600"/>
      <c r="AS283" s="142" t="s">
        <v>36</v>
      </c>
      <c r="AT283" s="139">
        <v>172</v>
      </c>
      <c r="AU283" s="139">
        <v>202</v>
      </c>
      <c r="AV283" s="139">
        <v>185</v>
      </c>
      <c r="AW283" s="139">
        <v>195</v>
      </c>
      <c r="AX283" s="139">
        <v>172</v>
      </c>
      <c r="AY283" s="139">
        <v>217</v>
      </c>
      <c r="AZ283" s="139">
        <v>221</v>
      </c>
      <c r="BA283" s="139">
        <v>220</v>
      </c>
      <c r="BB283" s="139">
        <v>249</v>
      </c>
      <c r="BC283" s="139">
        <v>247</v>
      </c>
      <c r="BD283" s="139">
        <v>243</v>
      </c>
      <c r="BE283" s="139">
        <v>265</v>
      </c>
      <c r="BF283" s="139">
        <v>243</v>
      </c>
      <c r="BG283" s="139">
        <v>295</v>
      </c>
      <c r="BH283" s="139">
        <v>343</v>
      </c>
      <c r="BI283" s="139">
        <v>315</v>
      </c>
      <c r="BM283" s="604"/>
      <c r="BN283" s="142" t="s">
        <v>36</v>
      </c>
      <c r="BO283" s="139">
        <v>289</v>
      </c>
      <c r="BP283" s="139">
        <v>275</v>
      </c>
      <c r="BQ283" s="139">
        <v>326</v>
      </c>
      <c r="BR283" s="139">
        <v>319</v>
      </c>
      <c r="BS283" s="139">
        <v>283</v>
      </c>
      <c r="BT283" s="139">
        <v>320</v>
      </c>
      <c r="BU283" s="139">
        <v>341</v>
      </c>
      <c r="BV283" s="139">
        <v>390</v>
      </c>
      <c r="BW283" s="139">
        <v>384</v>
      </c>
      <c r="BX283" s="139">
        <v>371</v>
      </c>
      <c r="BY283" s="139">
        <v>321</v>
      </c>
      <c r="BZ283" s="139">
        <v>282</v>
      </c>
      <c r="CA283" s="139">
        <v>264</v>
      </c>
      <c r="CB283" s="139">
        <v>227</v>
      </c>
      <c r="CC283" s="139">
        <v>230</v>
      </c>
      <c r="CD283" s="139">
        <v>281</v>
      </c>
    </row>
    <row r="284" spans="2:83">
      <c r="B284" s="131" t="s">
        <v>36</v>
      </c>
      <c r="C284" s="133">
        <f t="shared" ref="C284:N284" si="256">Y284+$V$13*Y285+$V$6*(AT283+$V$13*AT284)+$V$8*(AT290+$V$13*AT291)+$V$10*(AT297+$V$13*AT298)</f>
        <v>1062</v>
      </c>
      <c r="D284" s="133">
        <f t="shared" si="256"/>
        <v>1086</v>
      </c>
      <c r="E284" s="133">
        <f t="shared" si="256"/>
        <v>1154.5999999999999</v>
      </c>
      <c r="F284" s="133">
        <f t="shared" si="256"/>
        <v>1184</v>
      </c>
      <c r="G284" s="133">
        <f t="shared" si="256"/>
        <v>1074.8</v>
      </c>
      <c r="H284" s="133">
        <f t="shared" si="256"/>
        <v>1352.3999999999999</v>
      </c>
      <c r="I284" s="133">
        <f t="shared" si="256"/>
        <v>1375.8</v>
      </c>
      <c r="J284" s="133">
        <f t="shared" si="256"/>
        <v>1523.2</v>
      </c>
      <c r="K284" s="133">
        <f t="shared" si="256"/>
        <v>1604.2</v>
      </c>
      <c r="L284" s="133">
        <f t="shared" si="256"/>
        <v>1644.3999999999999</v>
      </c>
      <c r="M284" s="133">
        <f t="shared" si="256"/>
        <v>1538</v>
      </c>
      <c r="N284" s="133">
        <f t="shared" si="256"/>
        <v>1603.4</v>
      </c>
      <c r="O284" s="133">
        <f t="shared" ref="O284:R284" si="257">AK284+$V$13*AK285+$V$6*(BF283+$V$13*BF284)+$V$8*(BF290+$V$13*BF291)+$V$10*(BF297+$V$13*BF298)</f>
        <v>1490.4</v>
      </c>
      <c r="P284" s="133">
        <f t="shared" si="257"/>
        <v>1512.2</v>
      </c>
      <c r="Q284" s="133">
        <f t="shared" si="257"/>
        <v>1651.5</v>
      </c>
      <c r="R284" s="133">
        <f t="shared" si="257"/>
        <v>1706.4</v>
      </c>
      <c r="S284" s="133"/>
      <c r="T284" s="344">
        <v>223.14742511024733</v>
      </c>
      <c r="X284" s="131" t="s">
        <v>36</v>
      </c>
      <c r="Y284" s="135">
        <v>567</v>
      </c>
      <c r="Z284" s="135">
        <v>574</v>
      </c>
      <c r="AA284" s="135">
        <v>597</v>
      </c>
      <c r="AB284" s="135">
        <v>622</v>
      </c>
      <c r="AC284" s="135">
        <v>558</v>
      </c>
      <c r="AD284" s="135">
        <v>715</v>
      </c>
      <c r="AE284" s="135">
        <v>720</v>
      </c>
      <c r="AF284" s="135">
        <v>791</v>
      </c>
      <c r="AG284" s="135">
        <v>838</v>
      </c>
      <c r="AH284" s="411">
        <v>868</v>
      </c>
      <c r="AI284" s="135">
        <v>812</v>
      </c>
      <c r="AJ284" s="135">
        <v>825</v>
      </c>
      <c r="AK284" s="135">
        <v>779</v>
      </c>
      <c r="AL284" s="135">
        <v>807</v>
      </c>
      <c r="AM284" s="135">
        <v>895</v>
      </c>
      <c r="AN284" s="135">
        <v>924</v>
      </c>
      <c r="AO284" s="136"/>
      <c r="AP284" s="326"/>
      <c r="AQ284" s="122"/>
      <c r="AR284" s="600"/>
      <c r="AS284" s="131" t="s">
        <v>144</v>
      </c>
      <c r="AT284" s="135">
        <v>0</v>
      </c>
      <c r="AU284" s="135">
        <v>0</v>
      </c>
      <c r="AV284" s="135">
        <v>0</v>
      </c>
      <c r="AW284" s="135">
        <v>0</v>
      </c>
      <c r="AX284" s="135">
        <v>0</v>
      </c>
      <c r="AY284" s="135">
        <v>0</v>
      </c>
      <c r="AZ284" s="135">
        <v>0</v>
      </c>
      <c r="BA284" s="135">
        <v>0</v>
      </c>
      <c r="BB284" s="135">
        <v>0</v>
      </c>
      <c r="BC284" s="139">
        <v>0</v>
      </c>
      <c r="BD284" s="139">
        <v>0</v>
      </c>
      <c r="BE284" s="139">
        <v>23</v>
      </c>
      <c r="BF284" s="139">
        <v>19</v>
      </c>
      <c r="BG284" s="139">
        <v>20</v>
      </c>
      <c r="BH284" s="139">
        <v>13</v>
      </c>
      <c r="BI284" s="139">
        <v>16</v>
      </c>
      <c r="BM284" s="604"/>
      <c r="BN284" s="131" t="s">
        <v>144</v>
      </c>
      <c r="BO284" s="135">
        <v>0</v>
      </c>
      <c r="BP284" s="135">
        <v>0</v>
      </c>
      <c r="BQ284" s="135">
        <v>0</v>
      </c>
      <c r="BR284" s="135">
        <v>0</v>
      </c>
      <c r="BS284" s="135">
        <v>0</v>
      </c>
      <c r="BT284" s="135">
        <v>0</v>
      </c>
      <c r="BU284" s="135">
        <v>0</v>
      </c>
      <c r="BV284" s="135">
        <v>0</v>
      </c>
      <c r="BW284" s="135">
        <v>0</v>
      </c>
      <c r="BX284" s="139">
        <v>0</v>
      </c>
      <c r="BY284" s="139">
        <v>0</v>
      </c>
      <c r="BZ284" s="139">
        <v>22</v>
      </c>
      <c r="CA284" s="139">
        <v>19</v>
      </c>
      <c r="CB284" s="139">
        <v>13</v>
      </c>
      <c r="CC284" s="139">
        <v>9</v>
      </c>
      <c r="CD284" s="139">
        <v>7</v>
      </c>
    </row>
    <row r="285" spans="2:83">
      <c r="B285" s="131" t="s">
        <v>37</v>
      </c>
      <c r="C285" s="133">
        <f t="shared" ref="C285:N286" si="258">Y286+AT285*$V$6+AT292*$V$8+AT299*$V$10</f>
        <v>26</v>
      </c>
      <c r="D285" s="133">
        <f t="shared" si="258"/>
        <v>40.799999999999997</v>
      </c>
      <c r="E285" s="133">
        <f t="shared" si="258"/>
        <v>31.8</v>
      </c>
      <c r="F285" s="133">
        <f t="shared" si="258"/>
        <v>41.8</v>
      </c>
      <c r="G285" s="133">
        <f t="shared" si="258"/>
        <v>4.8</v>
      </c>
      <c r="H285" s="133">
        <f t="shared" si="258"/>
        <v>31.4</v>
      </c>
      <c r="I285" s="133">
        <f t="shared" si="258"/>
        <v>31.8</v>
      </c>
      <c r="J285" s="133">
        <f t="shared" si="258"/>
        <v>36.4</v>
      </c>
      <c r="K285" s="133">
        <f t="shared" si="258"/>
        <v>26.4</v>
      </c>
      <c r="L285" s="133">
        <f t="shared" si="258"/>
        <v>55</v>
      </c>
      <c r="M285" s="133">
        <f t="shared" si="258"/>
        <v>30.4</v>
      </c>
      <c r="N285" s="133">
        <f t="shared" si="258"/>
        <v>47</v>
      </c>
      <c r="O285" s="133">
        <f t="shared" ref="O285:R285" si="259">AK286+BF285*$V$6+BF292*$V$8+BF299*$V$10</f>
        <v>21.599999999999998</v>
      </c>
      <c r="P285" s="133">
        <f t="shared" si="259"/>
        <v>84.4</v>
      </c>
      <c r="Q285" s="133">
        <f t="shared" si="259"/>
        <v>121.6</v>
      </c>
      <c r="R285" s="133">
        <f t="shared" si="259"/>
        <v>112.2</v>
      </c>
      <c r="S285" s="133"/>
      <c r="T285" s="344">
        <v>13.019796892083654</v>
      </c>
      <c r="X285" s="131" t="s">
        <v>144</v>
      </c>
      <c r="Y285" s="135">
        <v>0</v>
      </c>
      <c r="Z285" s="135">
        <v>0</v>
      </c>
      <c r="AA285" s="135">
        <v>0</v>
      </c>
      <c r="AB285" s="135">
        <v>0</v>
      </c>
      <c r="AC285" s="135">
        <v>0</v>
      </c>
      <c r="AD285" s="135">
        <v>0</v>
      </c>
      <c r="AE285" s="135">
        <v>0</v>
      </c>
      <c r="AF285" s="135">
        <v>0</v>
      </c>
      <c r="AG285" s="135">
        <v>0</v>
      </c>
      <c r="AH285" s="411">
        <v>0</v>
      </c>
      <c r="AI285" s="135">
        <v>0</v>
      </c>
      <c r="AJ285" s="135">
        <v>77</v>
      </c>
      <c r="AK285" s="135">
        <v>62</v>
      </c>
      <c r="AL285" s="135">
        <v>50</v>
      </c>
      <c r="AM285" s="135">
        <v>43</v>
      </c>
      <c r="AN285" s="135">
        <v>35</v>
      </c>
      <c r="AO285" s="136"/>
      <c r="AP285" s="326"/>
      <c r="AQ285" s="122"/>
      <c r="AR285" s="600"/>
      <c r="AS285" s="142" t="s">
        <v>37</v>
      </c>
      <c r="AT285" s="139">
        <v>3</v>
      </c>
      <c r="AU285" s="139">
        <v>10</v>
      </c>
      <c r="AV285" s="139">
        <v>6</v>
      </c>
      <c r="AW285" s="139">
        <v>10</v>
      </c>
      <c r="AX285" s="139">
        <v>1</v>
      </c>
      <c r="AY285" s="139">
        <v>5</v>
      </c>
      <c r="AZ285" s="139">
        <v>5</v>
      </c>
      <c r="BA285" s="139">
        <v>5</v>
      </c>
      <c r="BB285" s="139">
        <v>10</v>
      </c>
      <c r="BC285" s="139">
        <v>8</v>
      </c>
      <c r="BD285" s="139">
        <v>3</v>
      </c>
      <c r="BE285" s="139">
        <v>7</v>
      </c>
      <c r="BF285" s="139">
        <v>3</v>
      </c>
      <c r="BG285" s="139">
        <v>8</v>
      </c>
      <c r="BH285" s="139">
        <v>21</v>
      </c>
      <c r="BI285" s="139">
        <v>23</v>
      </c>
      <c r="BM285" s="604"/>
      <c r="BN285" s="142" t="s">
        <v>37</v>
      </c>
      <c r="BO285" s="139">
        <v>7</v>
      </c>
      <c r="BP285" s="139">
        <v>13</v>
      </c>
      <c r="BQ285" s="139">
        <v>10</v>
      </c>
      <c r="BR285" s="139">
        <v>15</v>
      </c>
      <c r="BS285" s="139">
        <v>2</v>
      </c>
      <c r="BT285" s="139">
        <v>12</v>
      </c>
      <c r="BU285" s="139">
        <v>10</v>
      </c>
      <c r="BV285" s="139">
        <v>13</v>
      </c>
      <c r="BW285" s="139">
        <v>11</v>
      </c>
      <c r="BX285" s="139">
        <v>22</v>
      </c>
      <c r="BY285" s="139">
        <v>12</v>
      </c>
      <c r="BZ285" s="139">
        <v>19</v>
      </c>
      <c r="CA285" s="139">
        <v>6</v>
      </c>
      <c r="CB285" s="139">
        <v>30</v>
      </c>
      <c r="CC285" s="139">
        <v>29</v>
      </c>
      <c r="CD285" s="139">
        <v>32</v>
      </c>
    </row>
    <row r="286" spans="2:83">
      <c r="B286" s="131" t="s">
        <v>38</v>
      </c>
      <c r="C286" s="133">
        <f t="shared" si="258"/>
        <v>531.79999999999995</v>
      </c>
      <c r="D286" s="133">
        <f t="shared" si="258"/>
        <v>560.6</v>
      </c>
      <c r="E286" s="133">
        <f t="shared" si="258"/>
        <v>501.2</v>
      </c>
      <c r="F286" s="133">
        <f t="shared" si="258"/>
        <v>477.2</v>
      </c>
      <c r="G286" s="133">
        <f t="shared" si="258"/>
        <v>450.20000000000005</v>
      </c>
      <c r="H286" s="133">
        <f t="shared" si="258"/>
        <v>544.6</v>
      </c>
      <c r="I286" s="133">
        <f t="shared" si="258"/>
        <v>606.79999999999995</v>
      </c>
      <c r="J286" s="133">
        <f t="shared" si="258"/>
        <v>557.6</v>
      </c>
      <c r="K286" s="133">
        <f t="shared" si="258"/>
        <v>553.79999999999995</v>
      </c>
      <c r="L286" s="133">
        <f t="shared" si="258"/>
        <v>625.20000000000005</v>
      </c>
      <c r="M286" s="133">
        <f t="shared" si="258"/>
        <v>864</v>
      </c>
      <c r="N286" s="133">
        <f t="shared" si="258"/>
        <v>512.79999999999995</v>
      </c>
      <c r="O286" s="133">
        <f t="shared" ref="O286:R286" si="260">AK287+BF286*$V$6+BF293*$V$8+BF300*$V$10</f>
        <v>704.8</v>
      </c>
      <c r="P286" s="133">
        <f t="shared" si="260"/>
        <v>511.6</v>
      </c>
      <c r="Q286" s="133">
        <f t="shared" si="260"/>
        <v>411.40000000000003</v>
      </c>
      <c r="R286" s="133">
        <f t="shared" si="260"/>
        <v>565.20000000000005</v>
      </c>
      <c r="S286" s="133"/>
      <c r="T286" s="344">
        <v>53.424958794763889</v>
      </c>
      <c r="X286" s="131" t="s">
        <v>37</v>
      </c>
      <c r="Y286" s="135">
        <v>14</v>
      </c>
      <c r="Z286" s="135">
        <v>21</v>
      </c>
      <c r="AA286" s="135">
        <v>16</v>
      </c>
      <c r="AB286" s="135">
        <v>23</v>
      </c>
      <c r="AC286" s="135">
        <v>3</v>
      </c>
      <c r="AD286" s="135">
        <v>16</v>
      </c>
      <c r="AE286" s="135">
        <v>16</v>
      </c>
      <c r="AF286" s="135">
        <v>18</v>
      </c>
      <c r="AG286" s="135">
        <v>14</v>
      </c>
      <c r="AH286" s="411">
        <v>28</v>
      </c>
      <c r="AI286" s="135">
        <v>15</v>
      </c>
      <c r="AJ286" s="135">
        <v>24</v>
      </c>
      <c r="AK286" s="135">
        <v>11</v>
      </c>
      <c r="AL286" s="135">
        <v>43</v>
      </c>
      <c r="AM286" s="135">
        <v>63</v>
      </c>
      <c r="AN286" s="135">
        <v>59</v>
      </c>
      <c r="AO286" s="136"/>
      <c r="AP286" s="326"/>
      <c r="AQ286" s="122"/>
      <c r="AR286" s="601"/>
      <c r="AS286" s="144" t="s">
        <v>38</v>
      </c>
      <c r="AT286" s="145">
        <v>129</v>
      </c>
      <c r="AU286" s="145">
        <v>127</v>
      </c>
      <c r="AV286" s="146">
        <v>126</v>
      </c>
      <c r="AW286" s="145">
        <v>103</v>
      </c>
      <c r="AX286" s="145">
        <v>97</v>
      </c>
      <c r="AY286" s="146">
        <v>109</v>
      </c>
      <c r="AZ286" s="146">
        <v>108</v>
      </c>
      <c r="BA286" s="146">
        <v>102</v>
      </c>
      <c r="BB286" s="146">
        <v>88</v>
      </c>
      <c r="BC286" s="146">
        <v>104</v>
      </c>
      <c r="BD286" s="146">
        <v>129</v>
      </c>
      <c r="BE286" s="146">
        <v>94</v>
      </c>
      <c r="BF286" s="146">
        <v>138</v>
      </c>
      <c r="BG286" s="146">
        <v>111</v>
      </c>
      <c r="BH286" s="146">
        <v>92</v>
      </c>
      <c r="BI286" s="146">
        <v>122</v>
      </c>
      <c r="BM286" s="605"/>
      <c r="BN286" s="144" t="s">
        <v>38</v>
      </c>
      <c r="BO286" s="145">
        <v>177</v>
      </c>
      <c r="BP286" s="145">
        <v>184</v>
      </c>
      <c r="BQ286" s="146">
        <v>145</v>
      </c>
      <c r="BR286" s="145">
        <v>163</v>
      </c>
      <c r="BS286" s="145">
        <v>144</v>
      </c>
      <c r="BT286" s="146">
        <v>162</v>
      </c>
      <c r="BU286" s="146">
        <v>210</v>
      </c>
      <c r="BV286" s="146">
        <v>196</v>
      </c>
      <c r="BW286" s="146">
        <v>174</v>
      </c>
      <c r="BX286" s="146">
        <v>189</v>
      </c>
      <c r="BY286" s="146">
        <v>242</v>
      </c>
      <c r="BZ286" s="146">
        <v>154</v>
      </c>
      <c r="CA286" s="146">
        <v>192</v>
      </c>
      <c r="CB286" s="146">
        <v>149</v>
      </c>
      <c r="CC286" s="146">
        <v>114</v>
      </c>
      <c r="CD286" s="146">
        <v>189</v>
      </c>
    </row>
    <row r="287" spans="2:83" ht="18" customHeight="1">
      <c r="B287" s="131" t="s">
        <v>39</v>
      </c>
      <c r="C287" s="133">
        <f t="shared" ref="C287:N290" si="261">Y288</f>
        <v>0</v>
      </c>
      <c r="D287" s="133">
        <f t="shared" si="261"/>
        <v>0</v>
      </c>
      <c r="E287" s="133">
        <f t="shared" si="261"/>
        <v>0</v>
      </c>
      <c r="F287" s="133">
        <f t="shared" si="261"/>
        <v>508</v>
      </c>
      <c r="G287" s="133">
        <f t="shared" si="261"/>
        <v>467</v>
      </c>
      <c r="H287" s="133">
        <f t="shared" si="261"/>
        <v>507</v>
      </c>
      <c r="I287" s="133">
        <f t="shared" si="261"/>
        <v>501</v>
      </c>
      <c r="J287" s="133">
        <f t="shared" si="261"/>
        <v>501</v>
      </c>
      <c r="K287" s="133">
        <f t="shared" si="261"/>
        <v>450</v>
      </c>
      <c r="L287" s="133">
        <f t="shared" si="261"/>
        <v>448</v>
      </c>
      <c r="M287" s="133">
        <f t="shared" si="261"/>
        <v>433</v>
      </c>
      <c r="N287" s="133">
        <f t="shared" si="261"/>
        <v>468</v>
      </c>
      <c r="O287" s="133">
        <f t="shared" ref="O287:O290" si="262">AK288</f>
        <v>360</v>
      </c>
      <c r="P287" s="133">
        <f t="shared" ref="P287:P290" si="263">AL288</f>
        <v>441</v>
      </c>
      <c r="Q287" s="133">
        <f t="shared" ref="Q287:Q290" si="264">AM288</f>
        <v>473</v>
      </c>
      <c r="R287" s="133">
        <f t="shared" ref="R287:R290" si="265">AN288</f>
        <v>405</v>
      </c>
      <c r="S287" s="133"/>
      <c r="T287" s="346">
        <v>22.412793965352318</v>
      </c>
      <c r="X287" s="131" t="s">
        <v>38</v>
      </c>
      <c r="Y287" s="135">
        <v>293</v>
      </c>
      <c r="Z287" s="135">
        <v>306</v>
      </c>
      <c r="AA287" s="135">
        <v>275</v>
      </c>
      <c r="AB287" s="135">
        <v>257</v>
      </c>
      <c r="AC287" s="135">
        <v>244</v>
      </c>
      <c r="AD287" s="135">
        <v>298</v>
      </c>
      <c r="AE287" s="135">
        <v>325</v>
      </c>
      <c r="AF287" s="135">
        <v>295</v>
      </c>
      <c r="AG287" s="135">
        <v>290</v>
      </c>
      <c r="AH287" s="411">
        <v>331</v>
      </c>
      <c r="AI287" s="135">
        <v>451</v>
      </c>
      <c r="AJ287" s="135">
        <v>275</v>
      </c>
      <c r="AK287" s="135">
        <v>380</v>
      </c>
      <c r="AL287" s="135">
        <v>278</v>
      </c>
      <c r="AM287" s="135">
        <v>230</v>
      </c>
      <c r="AN287" s="135">
        <v>305</v>
      </c>
      <c r="AO287" s="136"/>
      <c r="AP287" s="326"/>
      <c r="AQ287" s="119" t="s">
        <v>14</v>
      </c>
      <c r="AR287" s="600" t="s">
        <v>99</v>
      </c>
      <c r="AS287" s="137" t="s">
        <v>33</v>
      </c>
      <c r="AT287" s="138">
        <v>809</v>
      </c>
      <c r="AU287" s="138">
        <v>925</v>
      </c>
      <c r="AV287" s="138">
        <v>942</v>
      </c>
      <c r="AW287" s="138">
        <v>961</v>
      </c>
      <c r="AX287" s="138">
        <v>1041</v>
      </c>
      <c r="AY287" s="138">
        <v>1267</v>
      </c>
      <c r="AZ287" s="138">
        <v>834</v>
      </c>
      <c r="BA287" s="138">
        <v>758</v>
      </c>
      <c r="BB287" s="138">
        <v>769</v>
      </c>
      <c r="BC287" s="138">
        <v>660</v>
      </c>
      <c r="BD287" s="138">
        <v>661</v>
      </c>
      <c r="BE287" s="139">
        <v>663</v>
      </c>
      <c r="BF287" s="139">
        <v>674</v>
      </c>
      <c r="BG287" s="139">
        <v>688</v>
      </c>
      <c r="BH287" s="139">
        <v>614</v>
      </c>
      <c r="BI287" s="139">
        <v>587</v>
      </c>
      <c r="BM287" s="602" t="s">
        <v>52</v>
      </c>
      <c r="BN287" s="137" t="s">
        <v>33</v>
      </c>
      <c r="BO287" s="138">
        <v>1278</v>
      </c>
      <c r="BP287" s="138">
        <v>1390</v>
      </c>
      <c r="BQ287" s="138">
        <v>1412</v>
      </c>
      <c r="BR287" s="138">
        <v>1510</v>
      </c>
      <c r="BS287" s="138">
        <v>1668</v>
      </c>
      <c r="BT287" s="138">
        <v>2097</v>
      </c>
      <c r="BU287" s="138">
        <v>1415</v>
      </c>
      <c r="BV287" s="138">
        <v>1355</v>
      </c>
      <c r="BW287" s="138">
        <v>1278</v>
      </c>
      <c r="BX287" s="138">
        <v>1156</v>
      </c>
      <c r="BY287" s="138">
        <v>1086</v>
      </c>
      <c r="BZ287" s="138">
        <v>1095</v>
      </c>
      <c r="CA287" s="138">
        <v>1121</v>
      </c>
      <c r="CB287" s="138">
        <v>1179</v>
      </c>
      <c r="CC287" s="138">
        <v>1119</v>
      </c>
      <c r="CD287" s="138">
        <v>961</v>
      </c>
    </row>
    <row r="288" spans="2:83">
      <c r="B288" s="131" t="s">
        <v>15</v>
      </c>
      <c r="C288" s="133">
        <f t="shared" si="261"/>
        <v>325</v>
      </c>
      <c r="D288" s="133">
        <f t="shared" si="261"/>
        <v>421</v>
      </c>
      <c r="E288" s="133">
        <f t="shared" si="261"/>
        <v>398</v>
      </c>
      <c r="F288" s="133">
        <f t="shared" si="261"/>
        <v>399</v>
      </c>
      <c r="G288" s="133">
        <f t="shared" si="261"/>
        <v>334</v>
      </c>
      <c r="H288" s="133">
        <f t="shared" si="261"/>
        <v>383</v>
      </c>
      <c r="I288" s="133">
        <f t="shared" si="261"/>
        <v>409</v>
      </c>
      <c r="J288" s="133">
        <f t="shared" si="261"/>
        <v>479</v>
      </c>
      <c r="K288" s="133">
        <f t="shared" si="261"/>
        <v>393</v>
      </c>
      <c r="L288" s="133">
        <f t="shared" si="261"/>
        <v>459</v>
      </c>
      <c r="M288" s="133">
        <f t="shared" si="261"/>
        <v>390</v>
      </c>
      <c r="N288" s="133">
        <f t="shared" si="261"/>
        <v>416</v>
      </c>
      <c r="O288" s="133">
        <f t="shared" si="262"/>
        <v>404</v>
      </c>
      <c r="P288" s="133">
        <f t="shared" si="263"/>
        <v>424</v>
      </c>
      <c r="Q288" s="133">
        <f t="shared" si="264"/>
        <v>438</v>
      </c>
      <c r="R288" s="133">
        <f t="shared" si="265"/>
        <v>474</v>
      </c>
      <c r="S288" s="133"/>
      <c r="T288" s="344">
        <v>47.805160111993487</v>
      </c>
      <c r="W288" s="167"/>
      <c r="X288" s="131" t="s">
        <v>39</v>
      </c>
      <c r="Y288" s="135"/>
      <c r="Z288" s="135"/>
      <c r="AA288" s="135"/>
      <c r="AB288" s="135">
        <v>508</v>
      </c>
      <c r="AC288" s="135">
        <v>467</v>
      </c>
      <c r="AD288" s="135">
        <v>507</v>
      </c>
      <c r="AE288" s="135">
        <v>501</v>
      </c>
      <c r="AF288" s="135">
        <v>501</v>
      </c>
      <c r="AG288" s="135">
        <v>450</v>
      </c>
      <c r="AH288" s="411">
        <v>448</v>
      </c>
      <c r="AI288" s="135">
        <v>433</v>
      </c>
      <c r="AJ288" s="135">
        <v>468</v>
      </c>
      <c r="AK288" s="135">
        <v>360</v>
      </c>
      <c r="AL288" s="135">
        <v>441</v>
      </c>
      <c r="AM288" s="135">
        <v>473</v>
      </c>
      <c r="AN288" s="135">
        <v>405</v>
      </c>
      <c r="AO288" s="136"/>
      <c r="AP288" s="326"/>
      <c r="AR288" s="600"/>
      <c r="AS288" s="142" t="s">
        <v>9</v>
      </c>
      <c r="AT288" s="139">
        <v>583</v>
      </c>
      <c r="AU288" s="139">
        <v>642</v>
      </c>
      <c r="AV288" s="139">
        <v>660</v>
      </c>
      <c r="AW288" s="139">
        <v>645</v>
      </c>
      <c r="AX288" s="139">
        <v>727</v>
      </c>
      <c r="AY288" s="139">
        <v>869</v>
      </c>
      <c r="AZ288" s="139">
        <v>591</v>
      </c>
      <c r="BA288" s="139">
        <v>549</v>
      </c>
      <c r="BB288" s="139">
        <v>495</v>
      </c>
      <c r="BC288" s="139">
        <v>501</v>
      </c>
      <c r="BD288" s="139">
        <v>446</v>
      </c>
      <c r="BE288" s="139">
        <v>506</v>
      </c>
      <c r="BF288" s="139">
        <v>510</v>
      </c>
      <c r="BG288" s="139">
        <v>527</v>
      </c>
      <c r="BH288" s="139">
        <v>445</v>
      </c>
      <c r="BI288" s="139">
        <v>487</v>
      </c>
      <c r="BM288" s="600"/>
      <c r="BN288" s="142" t="s">
        <v>9</v>
      </c>
      <c r="BO288" s="139">
        <v>916</v>
      </c>
      <c r="BP288" s="139">
        <v>983</v>
      </c>
      <c r="BQ288" s="139">
        <v>1017</v>
      </c>
      <c r="BR288" s="139">
        <v>1041</v>
      </c>
      <c r="BS288" s="139">
        <v>1190</v>
      </c>
      <c r="BT288" s="139">
        <v>1496</v>
      </c>
      <c r="BU288" s="139">
        <v>1110</v>
      </c>
      <c r="BV288" s="139">
        <v>1014</v>
      </c>
      <c r="BW288" s="139">
        <v>908</v>
      </c>
      <c r="BX288" s="139">
        <v>874</v>
      </c>
      <c r="BY288" s="139">
        <v>796</v>
      </c>
      <c r="BZ288" s="139">
        <v>845</v>
      </c>
      <c r="CA288" s="139">
        <v>846</v>
      </c>
      <c r="CB288" s="139">
        <v>889</v>
      </c>
      <c r="CC288" s="139">
        <v>813</v>
      </c>
      <c r="CD288" s="139">
        <v>834</v>
      </c>
    </row>
    <row r="289" spans="2:82">
      <c r="B289" s="131" t="s">
        <v>40</v>
      </c>
      <c r="C289" s="133">
        <f t="shared" si="261"/>
        <v>0</v>
      </c>
      <c r="D289" s="133">
        <f t="shared" si="261"/>
        <v>0</v>
      </c>
      <c r="E289" s="133">
        <f t="shared" si="261"/>
        <v>0</v>
      </c>
      <c r="F289" s="133">
        <f t="shared" si="261"/>
        <v>32371</v>
      </c>
      <c r="G289" s="133">
        <f t="shared" si="261"/>
        <v>93412</v>
      </c>
      <c r="H289" s="133">
        <f t="shared" si="261"/>
        <v>88322</v>
      </c>
      <c r="I289" s="133">
        <f t="shared" si="261"/>
        <v>129099</v>
      </c>
      <c r="J289" s="133">
        <f t="shared" si="261"/>
        <v>197866</v>
      </c>
      <c r="K289" s="133">
        <f t="shared" si="261"/>
        <v>194026</v>
      </c>
      <c r="L289" s="133">
        <f t="shared" si="261"/>
        <v>66428</v>
      </c>
      <c r="M289" s="133">
        <f t="shared" si="261"/>
        <v>90554</v>
      </c>
      <c r="N289" s="133">
        <f t="shared" si="261"/>
        <v>85969.95</v>
      </c>
      <c r="O289" s="133">
        <f t="shared" si="262"/>
        <v>97361.900000000009</v>
      </c>
      <c r="P289" s="133">
        <f t="shared" si="263"/>
        <v>73269.200000000012</v>
      </c>
      <c r="Q289" s="133">
        <f t="shared" si="264"/>
        <v>76143.000000000029</v>
      </c>
      <c r="R289" s="133">
        <f t="shared" si="265"/>
        <v>57084</v>
      </c>
      <c r="S289" s="133"/>
      <c r="T289" s="346">
        <v>62813.822468379083</v>
      </c>
      <c r="W289" s="167"/>
      <c r="X289" s="131" t="s">
        <v>15</v>
      </c>
      <c r="Y289" s="135">
        <v>325</v>
      </c>
      <c r="Z289" s="135">
        <v>421</v>
      </c>
      <c r="AA289" s="135">
        <v>398</v>
      </c>
      <c r="AB289" s="135">
        <v>399</v>
      </c>
      <c r="AC289" s="135">
        <v>334</v>
      </c>
      <c r="AD289" s="135">
        <v>383</v>
      </c>
      <c r="AE289" s="135">
        <v>409</v>
      </c>
      <c r="AF289" s="135">
        <v>479</v>
      </c>
      <c r="AG289" s="135">
        <v>393</v>
      </c>
      <c r="AH289" s="411">
        <v>459</v>
      </c>
      <c r="AI289" s="135">
        <v>390</v>
      </c>
      <c r="AJ289" s="135">
        <v>416</v>
      </c>
      <c r="AK289" s="135">
        <v>404</v>
      </c>
      <c r="AL289" s="135">
        <v>424</v>
      </c>
      <c r="AM289" s="135">
        <v>438</v>
      </c>
      <c r="AN289" s="135">
        <v>474</v>
      </c>
      <c r="AO289" s="136"/>
      <c r="AP289" s="122"/>
      <c r="AR289" s="600"/>
      <c r="AS289" s="142" t="s">
        <v>34</v>
      </c>
      <c r="AT289" s="139">
        <v>640</v>
      </c>
      <c r="AU289" s="139">
        <v>436</v>
      </c>
      <c r="AV289" s="139">
        <v>474</v>
      </c>
      <c r="AW289" s="139">
        <v>486</v>
      </c>
      <c r="AX289" s="139">
        <v>521</v>
      </c>
      <c r="AY289" s="139">
        <v>576</v>
      </c>
      <c r="AZ289" s="139">
        <v>525</v>
      </c>
      <c r="BA289" s="139">
        <v>441</v>
      </c>
      <c r="BB289" s="139">
        <v>404</v>
      </c>
      <c r="BC289" s="139">
        <v>411</v>
      </c>
      <c r="BD289" s="139">
        <v>396</v>
      </c>
      <c r="BE289" s="139">
        <v>356</v>
      </c>
      <c r="BF289" s="139">
        <v>385</v>
      </c>
      <c r="BG289" s="139">
        <v>425</v>
      </c>
      <c r="BH289" s="139">
        <v>413</v>
      </c>
      <c r="BI289" s="139">
        <v>394</v>
      </c>
      <c r="BM289" s="600"/>
      <c r="BN289" s="142" t="s">
        <v>34</v>
      </c>
      <c r="BO289" s="139">
        <v>1080</v>
      </c>
      <c r="BP289" s="139">
        <v>760</v>
      </c>
      <c r="BQ289" s="139">
        <v>792</v>
      </c>
      <c r="BR289" s="139">
        <v>787</v>
      </c>
      <c r="BS289" s="139">
        <v>902</v>
      </c>
      <c r="BT289" s="139">
        <v>1059</v>
      </c>
      <c r="BU289" s="139">
        <v>1000</v>
      </c>
      <c r="BV289" s="139">
        <v>894</v>
      </c>
      <c r="BW289" s="139">
        <v>790</v>
      </c>
      <c r="BX289" s="139">
        <v>744</v>
      </c>
      <c r="BY289" s="139">
        <v>722</v>
      </c>
      <c r="BZ289" s="139">
        <v>658</v>
      </c>
      <c r="CA289" s="139">
        <v>682</v>
      </c>
      <c r="CB289" s="139">
        <v>739</v>
      </c>
      <c r="CC289" s="139">
        <v>777</v>
      </c>
      <c r="CD289" s="139">
        <v>729</v>
      </c>
    </row>
    <row r="290" spans="2:82">
      <c r="B290" s="147" t="s">
        <v>41</v>
      </c>
      <c r="C290" s="148">
        <f t="shared" si="261"/>
        <v>16.135303265940902</v>
      </c>
      <c r="D290" s="148">
        <f t="shared" si="261"/>
        <v>16.514932830021095</v>
      </c>
      <c r="E290" s="148">
        <f t="shared" si="261"/>
        <v>16.840350909324005</v>
      </c>
      <c r="F290" s="148">
        <f t="shared" si="261"/>
        <v>17.733583833570087</v>
      </c>
      <c r="G290" s="148">
        <f t="shared" si="261"/>
        <v>14.197379853723966</v>
      </c>
      <c r="H290" s="148">
        <f t="shared" si="261"/>
        <v>16.124170079481203</v>
      </c>
      <c r="I290" s="148">
        <f t="shared" si="261"/>
        <v>15.983321751216122</v>
      </c>
      <c r="J290" s="148">
        <f t="shared" si="261"/>
        <v>18.942882565055179</v>
      </c>
      <c r="K290" s="148">
        <f t="shared" si="261"/>
        <v>21.484227248657238</v>
      </c>
      <c r="L290" s="148">
        <f t="shared" si="261"/>
        <v>24.673906059243077</v>
      </c>
      <c r="M290" s="148">
        <f t="shared" si="261"/>
        <v>24.022541102654969</v>
      </c>
      <c r="N290" s="148">
        <f t="shared" si="261"/>
        <v>25.491641613848305</v>
      </c>
      <c r="O290" s="148">
        <f t="shared" si="262"/>
        <v>23.520760915237403</v>
      </c>
      <c r="P290" s="148">
        <f t="shared" si="263"/>
        <v>24.495394865765235</v>
      </c>
      <c r="Q290" s="148">
        <f t="shared" si="264"/>
        <v>27.0782075028336</v>
      </c>
      <c r="R290" s="148">
        <f t="shared" si="265"/>
        <v>28.014747059921596</v>
      </c>
      <c r="S290" s="149"/>
      <c r="T290" s="345">
        <v>3.1006477130305674</v>
      </c>
      <c r="W290" s="167"/>
      <c r="X290" s="131" t="s">
        <v>40</v>
      </c>
      <c r="Y290" s="135"/>
      <c r="Z290" s="135"/>
      <c r="AA290" s="135"/>
      <c r="AB290" s="135">
        <v>32371</v>
      </c>
      <c r="AC290" s="135">
        <v>93412</v>
      </c>
      <c r="AD290" s="135">
        <v>88322</v>
      </c>
      <c r="AE290" s="135">
        <v>129099</v>
      </c>
      <c r="AF290" s="135">
        <v>197866</v>
      </c>
      <c r="AG290" s="135">
        <v>194026</v>
      </c>
      <c r="AH290" s="411">
        <v>66428</v>
      </c>
      <c r="AI290" s="135">
        <v>90554</v>
      </c>
      <c r="AJ290" s="135">
        <v>85969.95</v>
      </c>
      <c r="AK290" s="135">
        <v>97361.900000000009</v>
      </c>
      <c r="AL290" s="135">
        <v>73269.200000000012</v>
      </c>
      <c r="AM290" s="135">
        <v>76143.000000000029</v>
      </c>
      <c r="AN290" s="135">
        <v>57084</v>
      </c>
      <c r="AO290" s="136"/>
      <c r="AP290" s="122"/>
      <c r="AR290" s="600"/>
      <c r="AS290" s="142" t="s">
        <v>36</v>
      </c>
      <c r="AT290" s="139">
        <v>205</v>
      </c>
      <c r="AU290" s="139">
        <v>204</v>
      </c>
      <c r="AV290" s="139">
        <v>202</v>
      </c>
      <c r="AW290" s="139">
        <v>226</v>
      </c>
      <c r="AX290" s="139">
        <v>204</v>
      </c>
      <c r="AY290" s="139">
        <v>267</v>
      </c>
      <c r="AZ290" s="139">
        <v>269</v>
      </c>
      <c r="BA290" s="139">
        <v>273</v>
      </c>
      <c r="BB290" s="139">
        <v>273</v>
      </c>
      <c r="BC290" s="139">
        <v>298</v>
      </c>
      <c r="BD290" s="139">
        <v>282</v>
      </c>
      <c r="BE290" s="139">
        <v>292</v>
      </c>
      <c r="BF290" s="139">
        <v>286</v>
      </c>
      <c r="BG290" s="139">
        <v>279</v>
      </c>
      <c r="BH290" s="139">
        <v>285</v>
      </c>
      <c r="BI290" s="139">
        <v>322</v>
      </c>
      <c r="BM290" s="600"/>
      <c r="BN290" s="142" t="s">
        <v>36</v>
      </c>
      <c r="BO290" s="139">
        <v>315</v>
      </c>
      <c r="BP290" s="139">
        <v>335</v>
      </c>
      <c r="BQ290" s="139">
        <v>383</v>
      </c>
      <c r="BR290" s="139">
        <v>376</v>
      </c>
      <c r="BS290" s="139">
        <v>349</v>
      </c>
      <c r="BT290" s="139">
        <v>474</v>
      </c>
      <c r="BU290" s="139">
        <v>479</v>
      </c>
      <c r="BV290" s="139">
        <v>570</v>
      </c>
      <c r="BW290" s="139">
        <v>610</v>
      </c>
      <c r="BX290" s="139">
        <v>629</v>
      </c>
      <c r="BY290" s="139">
        <v>578</v>
      </c>
      <c r="BZ290" s="139">
        <v>572</v>
      </c>
      <c r="CA290" s="139">
        <v>540</v>
      </c>
      <c r="CB290" s="139">
        <v>543</v>
      </c>
      <c r="CC290" s="139">
        <v>599</v>
      </c>
      <c r="CD290" s="139">
        <v>622</v>
      </c>
    </row>
    <row r="291" spans="2:82">
      <c r="C291" s="131"/>
      <c r="D291" s="131"/>
      <c r="E291" s="131"/>
      <c r="O291" s="153"/>
      <c r="P291" s="153"/>
      <c r="Q291" s="153"/>
      <c r="R291" s="153"/>
      <c r="T291" s="91"/>
      <c r="W291" s="167"/>
      <c r="X291" s="147" t="s">
        <v>41</v>
      </c>
      <c r="Y291" s="150">
        <v>16.135303265940902</v>
      </c>
      <c r="Z291" s="150">
        <v>16.514932830021095</v>
      </c>
      <c r="AA291" s="150">
        <v>16.840350909324005</v>
      </c>
      <c r="AB291" s="150">
        <v>17.733583833570087</v>
      </c>
      <c r="AC291" s="150">
        <v>14.197379853723966</v>
      </c>
      <c r="AD291" s="150">
        <v>16.124170079481203</v>
      </c>
      <c r="AE291" s="150">
        <v>15.983321751216122</v>
      </c>
      <c r="AF291" s="150">
        <v>18.942882565055179</v>
      </c>
      <c r="AG291" s="150">
        <v>21.484227248657238</v>
      </c>
      <c r="AH291" s="412">
        <v>24.673906059243077</v>
      </c>
      <c r="AI291" s="150">
        <v>24.022541102654969</v>
      </c>
      <c r="AJ291" s="150">
        <v>25.491641613848305</v>
      </c>
      <c r="AK291" s="150">
        <v>23.520760915237403</v>
      </c>
      <c r="AL291" s="150">
        <f>(AL284+AL286+$V$13*AL285)/CU16*100</f>
        <v>24.495394865765235</v>
      </c>
      <c r="AM291" s="150">
        <f>(AM284+AM286+$V$13*AM285)/CV16*100</f>
        <v>27.0782075028336</v>
      </c>
      <c r="AN291" s="150">
        <f>(AN284+AN286+$V$13*AN285)/CW16*100</f>
        <v>28.014747059921596</v>
      </c>
      <c r="AO291" s="164"/>
      <c r="AP291" s="122"/>
      <c r="AR291" s="600"/>
      <c r="AS291" s="131" t="s">
        <v>144</v>
      </c>
      <c r="AT291" s="135">
        <v>0</v>
      </c>
      <c r="AU291" s="135">
        <v>0</v>
      </c>
      <c r="AV291" s="135">
        <v>0</v>
      </c>
      <c r="AW291" s="135">
        <v>0</v>
      </c>
      <c r="AX291" s="135">
        <v>0</v>
      </c>
      <c r="AY291" s="135">
        <v>0</v>
      </c>
      <c r="AZ291" s="135">
        <v>0</v>
      </c>
      <c r="BA291" s="135">
        <v>0</v>
      </c>
      <c r="BB291" s="135">
        <v>0</v>
      </c>
      <c r="BC291" s="139">
        <v>0</v>
      </c>
      <c r="BD291" s="139">
        <v>0</v>
      </c>
      <c r="BE291" s="139">
        <v>31</v>
      </c>
      <c r="BF291" s="139">
        <v>20</v>
      </c>
      <c r="BG291" s="139">
        <v>12</v>
      </c>
      <c r="BH291" s="139">
        <v>18</v>
      </c>
      <c r="BI291" s="139">
        <v>9</v>
      </c>
      <c r="BM291" s="600"/>
      <c r="BN291" s="131" t="s">
        <v>144</v>
      </c>
      <c r="BO291" s="135">
        <v>0</v>
      </c>
      <c r="BP291" s="135">
        <v>0</v>
      </c>
      <c r="BQ291" s="135">
        <v>0</v>
      </c>
      <c r="BR291" s="135">
        <v>0</v>
      </c>
      <c r="BS291" s="135">
        <v>0</v>
      </c>
      <c r="BT291" s="135">
        <v>0</v>
      </c>
      <c r="BU291" s="135">
        <v>0</v>
      </c>
      <c r="BV291" s="135">
        <v>0</v>
      </c>
      <c r="BW291" s="135">
        <v>0</v>
      </c>
      <c r="BX291" s="139">
        <v>0</v>
      </c>
      <c r="BY291" s="139">
        <v>0</v>
      </c>
      <c r="BZ291" s="139">
        <v>55</v>
      </c>
      <c r="CA291" s="139">
        <v>47</v>
      </c>
      <c r="CB291" s="139">
        <v>33</v>
      </c>
      <c r="CC291" s="139">
        <v>31</v>
      </c>
      <c r="CD291" s="139">
        <v>26</v>
      </c>
    </row>
    <row r="292" spans="2:82">
      <c r="C292" s="131"/>
      <c r="D292" s="131"/>
      <c r="E292" s="131"/>
      <c r="T292" s="91"/>
      <c r="W292" s="170"/>
      <c r="X292" s="122"/>
      <c r="Y292" s="131"/>
      <c r="Z292" s="131"/>
      <c r="AA292" s="131"/>
      <c r="AB292" s="122"/>
      <c r="AC292" s="122"/>
      <c r="AD292" s="122"/>
      <c r="AE292" s="122" t="s">
        <v>14</v>
      </c>
      <c r="AF292" s="326"/>
      <c r="AG292" s="122"/>
      <c r="AH292" s="122"/>
      <c r="AI292" s="122"/>
      <c r="AJ292" s="122"/>
      <c r="AK292" s="122"/>
      <c r="AL292" s="122"/>
      <c r="AM292" s="156"/>
      <c r="AN292" s="122"/>
      <c r="AO292" s="122"/>
      <c r="AP292" s="122"/>
      <c r="AR292" s="600"/>
      <c r="AS292" s="142" t="s">
        <v>37</v>
      </c>
      <c r="AT292" s="139">
        <v>6</v>
      </c>
      <c r="AU292" s="139">
        <v>7</v>
      </c>
      <c r="AV292" s="139">
        <v>5</v>
      </c>
      <c r="AW292" s="139">
        <v>6</v>
      </c>
      <c r="AX292" s="139">
        <v>1</v>
      </c>
      <c r="AY292" s="139">
        <v>9</v>
      </c>
      <c r="AZ292" s="139">
        <v>7</v>
      </c>
      <c r="BA292" s="139">
        <v>6</v>
      </c>
      <c r="BB292" s="139">
        <v>2</v>
      </c>
      <c r="BC292" s="139">
        <v>11</v>
      </c>
      <c r="BD292" s="139">
        <v>7</v>
      </c>
      <c r="BE292" s="139">
        <v>9</v>
      </c>
      <c r="BF292" s="139">
        <v>7</v>
      </c>
      <c r="BG292" s="139">
        <v>23</v>
      </c>
      <c r="BH292" s="139">
        <v>31</v>
      </c>
      <c r="BI292" s="139">
        <v>18</v>
      </c>
      <c r="BM292" s="600"/>
      <c r="BN292" s="131" t="s">
        <v>144</v>
      </c>
      <c r="BO292" s="135">
        <v>0</v>
      </c>
      <c r="BP292" s="135">
        <v>0</v>
      </c>
      <c r="BQ292" s="135">
        <v>0</v>
      </c>
      <c r="BR292" s="135">
        <v>0</v>
      </c>
      <c r="BS292" s="135">
        <v>0</v>
      </c>
      <c r="BT292" s="135">
        <v>0</v>
      </c>
      <c r="BU292" s="135">
        <v>0</v>
      </c>
      <c r="BV292" s="135">
        <v>0</v>
      </c>
      <c r="BW292" s="135">
        <v>0</v>
      </c>
      <c r="BX292" s="139">
        <v>16</v>
      </c>
      <c r="BY292" s="139">
        <v>11</v>
      </c>
      <c r="BZ292" s="139">
        <v>17</v>
      </c>
      <c r="CA292" s="139">
        <v>8</v>
      </c>
      <c r="CB292" s="139">
        <v>32</v>
      </c>
      <c r="CC292" s="139">
        <v>45</v>
      </c>
      <c r="CD292" s="139">
        <v>38</v>
      </c>
    </row>
    <row r="293" spans="2:82">
      <c r="C293" s="131"/>
      <c r="D293" s="131"/>
      <c r="E293" s="131"/>
      <c r="T293" s="91"/>
      <c r="W293" s="170"/>
      <c r="X293" s="122"/>
      <c r="Y293" s="131"/>
      <c r="Z293" s="131"/>
      <c r="AA293" s="131"/>
      <c r="AB293" s="122"/>
      <c r="AC293" s="122"/>
      <c r="AD293" s="122"/>
      <c r="AE293" s="122"/>
      <c r="AF293" s="326"/>
      <c r="AG293" s="122"/>
      <c r="AH293" s="122"/>
      <c r="AI293" s="122"/>
      <c r="AJ293" s="122"/>
      <c r="AK293" s="122"/>
      <c r="AL293" s="122"/>
      <c r="AM293" s="156"/>
      <c r="AN293" s="122"/>
      <c r="AO293" s="122"/>
      <c r="AP293" s="122"/>
      <c r="AR293" s="601"/>
      <c r="AS293" s="144" t="s">
        <v>38</v>
      </c>
      <c r="AT293" s="145">
        <v>102</v>
      </c>
      <c r="AU293" s="145">
        <v>105</v>
      </c>
      <c r="AV293" s="146">
        <v>87</v>
      </c>
      <c r="AW293" s="145">
        <v>91</v>
      </c>
      <c r="AX293" s="145">
        <v>83</v>
      </c>
      <c r="AY293" s="146">
        <v>103</v>
      </c>
      <c r="AZ293" s="146">
        <v>115</v>
      </c>
      <c r="BA293" s="146">
        <v>121</v>
      </c>
      <c r="BB293" s="146">
        <v>119</v>
      </c>
      <c r="BC293" s="146">
        <v>139</v>
      </c>
      <c r="BD293" s="146">
        <v>173</v>
      </c>
      <c r="BE293" s="146">
        <v>99</v>
      </c>
      <c r="BF293" s="146">
        <v>158</v>
      </c>
      <c r="BG293" s="146">
        <v>104</v>
      </c>
      <c r="BH293" s="146">
        <v>67</v>
      </c>
      <c r="BI293" s="146">
        <v>111</v>
      </c>
      <c r="BM293" s="601"/>
      <c r="BN293" s="144" t="s">
        <v>38</v>
      </c>
      <c r="BO293" s="145">
        <v>118</v>
      </c>
      <c r="BP293" s="145">
        <v>136</v>
      </c>
      <c r="BQ293" s="146">
        <v>120</v>
      </c>
      <c r="BR293" s="145">
        <v>122</v>
      </c>
      <c r="BS293" s="145">
        <v>135</v>
      </c>
      <c r="BT293" s="146">
        <v>170</v>
      </c>
      <c r="BU293" s="146">
        <v>179</v>
      </c>
      <c r="BV293" s="146">
        <v>172</v>
      </c>
      <c r="BW293" s="146">
        <v>197</v>
      </c>
      <c r="BX293" s="146">
        <v>200</v>
      </c>
      <c r="BY293" s="146">
        <v>313</v>
      </c>
      <c r="BZ293" s="146">
        <v>161</v>
      </c>
      <c r="CA293" s="146">
        <v>230</v>
      </c>
      <c r="CB293" s="146">
        <v>153</v>
      </c>
      <c r="CC293" s="146">
        <v>120</v>
      </c>
      <c r="CD293" s="146">
        <v>174</v>
      </c>
    </row>
    <row r="294" spans="2:82" ht="18" customHeight="1">
      <c r="C294" s="131"/>
      <c r="D294" s="131"/>
      <c r="E294" s="131"/>
      <c r="T294" s="91"/>
      <c r="W294" s="170"/>
      <c r="X294" s="122"/>
      <c r="Y294" s="131"/>
      <c r="Z294" s="131"/>
      <c r="AA294" s="131"/>
      <c r="AB294" s="122"/>
      <c r="AC294" s="122"/>
      <c r="AD294" s="122"/>
      <c r="AE294" s="122"/>
      <c r="AF294" s="326"/>
      <c r="AG294" s="122"/>
      <c r="AH294" s="122"/>
      <c r="AI294" s="122"/>
      <c r="AJ294" s="122"/>
      <c r="AK294" s="122"/>
      <c r="AL294" s="122"/>
      <c r="AM294" s="156"/>
      <c r="AN294" s="122"/>
      <c r="AO294" s="122"/>
      <c r="AP294" s="122"/>
      <c r="AR294" s="602" t="s">
        <v>100</v>
      </c>
      <c r="AS294" s="137" t="s">
        <v>33</v>
      </c>
      <c r="AT294" s="138">
        <v>304</v>
      </c>
      <c r="AU294" s="138">
        <v>286</v>
      </c>
      <c r="AV294" s="138">
        <v>260</v>
      </c>
      <c r="AW294" s="138">
        <v>286</v>
      </c>
      <c r="AX294" s="138">
        <v>331</v>
      </c>
      <c r="AY294" s="138">
        <v>535</v>
      </c>
      <c r="AZ294" s="138">
        <v>349</v>
      </c>
      <c r="BA294" s="138">
        <v>321</v>
      </c>
      <c r="BB294" s="138">
        <v>205</v>
      </c>
      <c r="BC294" s="138">
        <v>155</v>
      </c>
      <c r="BD294" s="138">
        <v>102</v>
      </c>
      <c r="BE294" s="139">
        <v>117</v>
      </c>
      <c r="BF294" s="139">
        <v>104</v>
      </c>
      <c r="BG294" s="139">
        <v>132</v>
      </c>
      <c r="BH294" s="139">
        <v>185</v>
      </c>
      <c r="BI294" s="139">
        <v>106</v>
      </c>
      <c r="BM294" s="602" t="s">
        <v>70</v>
      </c>
      <c r="BN294" s="137" t="s">
        <v>33</v>
      </c>
      <c r="BO294" s="138">
        <v>1347</v>
      </c>
      <c r="BP294" s="138">
        <v>1518</v>
      </c>
      <c r="BQ294" s="138">
        <v>1509</v>
      </c>
      <c r="BR294" s="138">
        <v>1537</v>
      </c>
      <c r="BS294" s="138">
        <v>1689</v>
      </c>
      <c r="BT294" s="138">
        <v>2051</v>
      </c>
      <c r="BU294" s="138">
        <v>1357</v>
      </c>
      <c r="BV294" s="138">
        <v>1269</v>
      </c>
      <c r="BW294" s="138">
        <v>1192</v>
      </c>
      <c r="BX294" s="138">
        <v>1038</v>
      </c>
      <c r="BY294" s="138">
        <v>988</v>
      </c>
      <c r="BZ294" s="138">
        <v>1012</v>
      </c>
      <c r="CA294" s="138">
        <v>988</v>
      </c>
      <c r="CB294" s="138">
        <v>1035</v>
      </c>
      <c r="CC294" s="138">
        <v>1019</v>
      </c>
      <c r="CD294" s="138">
        <v>873</v>
      </c>
    </row>
    <row r="295" spans="2:82">
      <c r="C295" s="131"/>
      <c r="D295" s="131"/>
      <c r="E295" s="131"/>
      <c r="T295" s="91"/>
      <c r="W295" s="167"/>
      <c r="X295" s="122"/>
      <c r="Y295" s="131"/>
      <c r="Z295" s="131"/>
      <c r="AA295" s="131"/>
      <c r="AB295" s="122"/>
      <c r="AC295" s="122"/>
      <c r="AD295" s="122"/>
      <c r="AE295" s="122"/>
      <c r="AF295" s="326"/>
      <c r="AG295" s="122"/>
      <c r="AH295" s="122"/>
      <c r="AI295" s="122"/>
      <c r="AJ295" s="122"/>
      <c r="AK295" s="122"/>
      <c r="AL295" s="122"/>
      <c r="AM295" s="156"/>
      <c r="AN295" s="122"/>
      <c r="AO295" s="122"/>
      <c r="AP295" s="122"/>
      <c r="AR295" s="600"/>
      <c r="AS295" s="142" t="s">
        <v>9</v>
      </c>
      <c r="AT295" s="139">
        <v>296</v>
      </c>
      <c r="AU295" s="139">
        <v>237</v>
      </c>
      <c r="AV295" s="139">
        <v>222</v>
      </c>
      <c r="AW295" s="139">
        <v>228</v>
      </c>
      <c r="AX295" s="139">
        <v>292</v>
      </c>
      <c r="AY295" s="139">
        <v>431</v>
      </c>
      <c r="AZ295" s="139">
        <v>378</v>
      </c>
      <c r="BA295" s="139">
        <v>292</v>
      </c>
      <c r="BB295" s="139">
        <v>226</v>
      </c>
      <c r="BC295" s="139">
        <v>160</v>
      </c>
      <c r="BD295" s="139">
        <v>126</v>
      </c>
      <c r="BE295" s="139">
        <v>116</v>
      </c>
      <c r="BF295" s="139">
        <v>109</v>
      </c>
      <c r="BG295" s="139">
        <v>113</v>
      </c>
      <c r="BH295" s="139">
        <v>162</v>
      </c>
      <c r="BI295" s="139">
        <v>142</v>
      </c>
      <c r="BM295" s="600"/>
      <c r="BN295" s="142" t="s">
        <v>9</v>
      </c>
      <c r="BO295" s="139">
        <v>1045</v>
      </c>
      <c r="BP295" s="139">
        <v>1119</v>
      </c>
      <c r="BQ295" s="139">
        <v>1081</v>
      </c>
      <c r="BR295" s="139">
        <v>1119</v>
      </c>
      <c r="BS295" s="139">
        <v>1235</v>
      </c>
      <c r="BT295" s="139">
        <v>1481</v>
      </c>
      <c r="BU295" s="139">
        <v>1116</v>
      </c>
      <c r="BV295" s="139">
        <v>993</v>
      </c>
      <c r="BW295" s="139">
        <v>892</v>
      </c>
      <c r="BX295" s="139">
        <v>819</v>
      </c>
      <c r="BY295" s="139">
        <v>712</v>
      </c>
      <c r="BZ295" s="139">
        <v>787</v>
      </c>
      <c r="CA295" s="139">
        <v>802</v>
      </c>
      <c r="CB295" s="139">
        <v>783</v>
      </c>
      <c r="CC295" s="139">
        <v>751</v>
      </c>
      <c r="CD295" s="139">
        <v>756</v>
      </c>
    </row>
    <row r="296" spans="2:82">
      <c r="C296" s="131"/>
      <c r="D296" s="131"/>
      <c r="E296" s="131"/>
      <c r="T296" s="91"/>
      <c r="W296" s="167"/>
      <c r="X296" s="122"/>
      <c r="Y296" s="131"/>
      <c r="Z296" s="131"/>
      <c r="AA296" s="131"/>
      <c r="AB296" s="122" t="s">
        <v>14</v>
      </c>
      <c r="AC296" s="122"/>
      <c r="AD296" s="122"/>
      <c r="AE296" s="122"/>
      <c r="AF296" s="326"/>
      <c r="AG296" s="122"/>
      <c r="AH296" s="122"/>
      <c r="AI296" s="122"/>
      <c r="AJ296" s="122"/>
      <c r="AK296" s="122"/>
      <c r="AL296" s="122"/>
      <c r="AM296" s="156"/>
      <c r="AN296" s="122"/>
      <c r="AO296" s="122"/>
      <c r="AP296" s="122"/>
      <c r="AR296" s="600"/>
      <c r="AS296" s="142" t="s">
        <v>34</v>
      </c>
      <c r="AT296" s="139">
        <v>268</v>
      </c>
      <c r="AU296" s="139">
        <v>231</v>
      </c>
      <c r="AV296" s="139">
        <v>226</v>
      </c>
      <c r="AW296" s="139">
        <v>198</v>
      </c>
      <c r="AX296" s="139">
        <v>253</v>
      </c>
      <c r="AY296" s="139">
        <v>320</v>
      </c>
      <c r="AZ296" s="139">
        <v>345</v>
      </c>
      <c r="BA296" s="139">
        <v>320</v>
      </c>
      <c r="BB296" s="139">
        <v>246</v>
      </c>
      <c r="BC296" s="139">
        <v>159</v>
      </c>
      <c r="BD296" s="139">
        <v>151</v>
      </c>
      <c r="BE296" s="139">
        <v>113</v>
      </c>
      <c r="BF296" s="139">
        <v>116</v>
      </c>
      <c r="BG296" s="139">
        <v>105</v>
      </c>
      <c r="BH296" s="139">
        <v>159</v>
      </c>
      <c r="BI296" s="139">
        <v>162</v>
      </c>
      <c r="BM296" s="600"/>
      <c r="BN296" s="142" t="s">
        <v>34</v>
      </c>
      <c r="BO296" s="139">
        <v>1107</v>
      </c>
      <c r="BP296" s="139">
        <v>788</v>
      </c>
      <c r="BQ296" s="139">
        <v>852</v>
      </c>
      <c r="BR296" s="139">
        <v>839</v>
      </c>
      <c r="BS296" s="139">
        <v>932</v>
      </c>
      <c r="BT296" s="139">
        <v>1019</v>
      </c>
      <c r="BU296" s="139">
        <v>988</v>
      </c>
      <c r="BV296" s="139">
        <v>863</v>
      </c>
      <c r="BW296" s="139">
        <v>753</v>
      </c>
      <c r="BX296" s="139">
        <v>722</v>
      </c>
      <c r="BY296" s="139">
        <v>654</v>
      </c>
      <c r="BZ296" s="139">
        <v>598</v>
      </c>
      <c r="CA296" s="139">
        <v>626</v>
      </c>
      <c r="CB296" s="139">
        <v>662</v>
      </c>
      <c r="CC296" s="139">
        <v>678</v>
      </c>
      <c r="CD296" s="139">
        <v>659</v>
      </c>
    </row>
    <row r="297" spans="2:82">
      <c r="C297" s="131"/>
      <c r="D297" s="131"/>
      <c r="E297" s="131"/>
      <c r="T297" s="91"/>
      <c r="W297" s="167"/>
      <c r="X297" s="122"/>
      <c r="Y297" s="131"/>
      <c r="Z297" s="131"/>
      <c r="AA297" s="131"/>
      <c r="AB297" s="122"/>
      <c r="AC297" s="122"/>
      <c r="AD297" s="122"/>
      <c r="AE297" s="122"/>
      <c r="AF297" s="326"/>
      <c r="AG297" s="122" t="s">
        <v>14</v>
      </c>
      <c r="AH297" s="122"/>
      <c r="AI297" s="122"/>
      <c r="AJ297" s="122"/>
      <c r="AK297" s="122"/>
      <c r="AL297" s="122"/>
      <c r="AM297" s="156"/>
      <c r="AN297" s="122"/>
      <c r="AO297" s="122"/>
      <c r="AR297" s="600"/>
      <c r="AS297" s="142" t="s">
        <v>36</v>
      </c>
      <c r="AT297" s="139">
        <v>127</v>
      </c>
      <c r="AU297" s="139">
        <v>122</v>
      </c>
      <c r="AV297" s="139">
        <v>173</v>
      </c>
      <c r="AW297" s="139">
        <v>150</v>
      </c>
      <c r="AX297" s="139">
        <v>146</v>
      </c>
      <c r="AY297" s="139">
        <v>164</v>
      </c>
      <c r="AZ297" s="139">
        <v>175</v>
      </c>
      <c r="BA297" s="139">
        <v>236</v>
      </c>
      <c r="BB297" s="139">
        <v>245</v>
      </c>
      <c r="BC297" s="139">
        <v>234</v>
      </c>
      <c r="BD297" s="139">
        <v>208</v>
      </c>
      <c r="BE297" s="139">
        <v>169</v>
      </c>
      <c r="BF297" s="139">
        <v>146</v>
      </c>
      <c r="BG297" s="139">
        <v>121</v>
      </c>
      <c r="BH297" s="139">
        <v>132</v>
      </c>
      <c r="BI297" s="139">
        <v>147</v>
      </c>
      <c r="BM297" s="600"/>
      <c r="BN297" s="142" t="s">
        <v>36</v>
      </c>
      <c r="BO297" s="139">
        <v>359</v>
      </c>
      <c r="BP297" s="139">
        <v>366</v>
      </c>
      <c r="BQ297" s="139">
        <v>399</v>
      </c>
      <c r="BR297" s="139">
        <v>402</v>
      </c>
      <c r="BS297" s="139">
        <v>386</v>
      </c>
      <c r="BT297" s="139">
        <v>449</v>
      </c>
      <c r="BU297" s="139">
        <v>464</v>
      </c>
      <c r="BV297" s="139">
        <v>514</v>
      </c>
      <c r="BW297" s="139">
        <v>536</v>
      </c>
      <c r="BX297" s="139">
        <v>545</v>
      </c>
      <c r="BY297" s="139">
        <v>532</v>
      </c>
      <c r="BZ297" s="139">
        <v>502</v>
      </c>
      <c r="CA297" s="139">
        <v>449</v>
      </c>
      <c r="CB297" s="139">
        <v>446</v>
      </c>
      <c r="CC297" s="139">
        <v>480</v>
      </c>
      <c r="CD297" s="139">
        <v>497</v>
      </c>
    </row>
    <row r="298" spans="2:82">
      <c r="B298" s="119" t="s">
        <v>14</v>
      </c>
      <c r="C298" s="131"/>
      <c r="D298" s="131" t="s">
        <v>14</v>
      </c>
      <c r="E298" s="131"/>
      <c r="T298" s="91"/>
      <c r="W298" s="167"/>
      <c r="X298" s="122"/>
      <c r="Y298" s="131"/>
      <c r="Z298" s="131"/>
      <c r="AA298" s="131"/>
      <c r="AB298" s="122"/>
      <c r="AC298" s="122"/>
      <c r="AD298" s="122"/>
      <c r="AE298" s="122"/>
      <c r="AF298" s="326"/>
      <c r="AG298" s="122"/>
      <c r="AH298" s="122"/>
      <c r="AI298" s="122"/>
      <c r="AJ298" s="122"/>
      <c r="AK298" s="122"/>
      <c r="AL298" s="122"/>
      <c r="AM298" s="156"/>
      <c r="AN298" s="122"/>
      <c r="AO298" s="122"/>
      <c r="AR298" s="600"/>
      <c r="AS298" s="131" t="s">
        <v>144</v>
      </c>
      <c r="AT298" s="135">
        <v>0</v>
      </c>
      <c r="AU298" s="135">
        <v>0</v>
      </c>
      <c r="AV298" s="135">
        <v>0</v>
      </c>
      <c r="AW298" s="135">
        <v>0</v>
      </c>
      <c r="AX298" s="135">
        <v>0</v>
      </c>
      <c r="AY298" s="135">
        <v>0</v>
      </c>
      <c r="AZ298" s="135">
        <v>0</v>
      </c>
      <c r="BA298" s="135">
        <v>0</v>
      </c>
      <c r="BB298" s="135">
        <v>0</v>
      </c>
      <c r="BC298" s="139">
        <v>0</v>
      </c>
      <c r="BD298" s="139">
        <v>0</v>
      </c>
      <c r="BE298" s="139">
        <v>14</v>
      </c>
      <c r="BF298" s="139">
        <v>12</v>
      </c>
      <c r="BG298" s="139">
        <v>10</v>
      </c>
      <c r="BH298" s="139">
        <v>5</v>
      </c>
      <c r="BI298" s="139">
        <v>6</v>
      </c>
      <c r="BM298" s="600"/>
      <c r="BN298" s="131" t="s">
        <v>144</v>
      </c>
      <c r="BO298" s="135">
        <v>0</v>
      </c>
      <c r="BP298" s="135">
        <v>0</v>
      </c>
      <c r="BQ298" s="135">
        <v>0</v>
      </c>
      <c r="BR298" s="135">
        <v>0</v>
      </c>
      <c r="BS298" s="135">
        <v>0</v>
      </c>
      <c r="BT298" s="135">
        <v>0</v>
      </c>
      <c r="BU298" s="135">
        <v>0</v>
      </c>
      <c r="BV298" s="135">
        <v>0</v>
      </c>
      <c r="BW298" s="135">
        <v>0</v>
      </c>
      <c r="BX298" s="139">
        <v>0</v>
      </c>
      <c r="BY298" s="139">
        <v>0</v>
      </c>
      <c r="BZ298" s="139">
        <v>50</v>
      </c>
      <c r="CA298" s="139">
        <v>29</v>
      </c>
      <c r="CB298" s="139">
        <v>28</v>
      </c>
      <c r="CC298" s="139">
        <v>24</v>
      </c>
      <c r="CD298" s="139">
        <v>19</v>
      </c>
    </row>
    <row r="299" spans="2:82">
      <c r="C299" s="131"/>
      <c r="D299" s="131"/>
      <c r="E299" s="131"/>
      <c r="H299" s="119" t="s">
        <v>14</v>
      </c>
      <c r="T299" s="91"/>
      <c r="W299" s="167"/>
      <c r="X299" s="122"/>
      <c r="Y299" s="131"/>
      <c r="Z299" s="131"/>
      <c r="AA299" s="131"/>
      <c r="AB299" s="122"/>
      <c r="AC299" s="122"/>
      <c r="AD299" s="122"/>
      <c r="AE299" s="122"/>
      <c r="AF299" s="326"/>
      <c r="AG299" s="122"/>
      <c r="AH299" s="122"/>
      <c r="AI299" s="122"/>
      <c r="AJ299" s="122"/>
      <c r="AK299" s="122"/>
      <c r="AL299" s="122"/>
      <c r="AM299" s="156"/>
      <c r="AN299" s="122"/>
      <c r="AO299" s="122"/>
      <c r="AR299" s="600"/>
      <c r="AS299" s="142" t="s">
        <v>37</v>
      </c>
      <c r="AT299" s="139">
        <v>3</v>
      </c>
      <c r="AU299" s="139">
        <v>4</v>
      </c>
      <c r="AV299" s="139">
        <v>5</v>
      </c>
      <c r="AW299" s="139">
        <v>4</v>
      </c>
      <c r="AX299" s="139">
        <v>0</v>
      </c>
      <c r="AY299" s="139">
        <v>2</v>
      </c>
      <c r="AZ299" s="139">
        <v>4</v>
      </c>
      <c r="BA299" s="139">
        <v>7</v>
      </c>
      <c r="BB299" s="139">
        <v>2</v>
      </c>
      <c r="BC299" s="139">
        <v>8</v>
      </c>
      <c r="BD299" s="139">
        <v>5</v>
      </c>
      <c r="BE299" s="139">
        <v>7</v>
      </c>
      <c r="BF299" s="139">
        <v>1</v>
      </c>
      <c r="BG299" s="139">
        <v>10</v>
      </c>
      <c r="BH299" s="139">
        <v>9</v>
      </c>
      <c r="BI299" s="139">
        <v>14</v>
      </c>
      <c r="BM299" s="600"/>
      <c r="BN299" s="142" t="s">
        <v>37</v>
      </c>
      <c r="BO299" s="139">
        <v>9</v>
      </c>
      <c r="BP299" s="139">
        <v>15</v>
      </c>
      <c r="BQ299" s="139">
        <v>12</v>
      </c>
      <c r="BR299" s="139">
        <v>13</v>
      </c>
      <c r="BS299" s="139">
        <v>1</v>
      </c>
      <c r="BT299" s="139">
        <v>10</v>
      </c>
      <c r="BU299" s="139">
        <v>11</v>
      </c>
      <c r="BV299" s="139">
        <v>12</v>
      </c>
      <c r="BW299" s="139">
        <v>5</v>
      </c>
      <c r="BX299" s="139">
        <v>16</v>
      </c>
      <c r="BY299" s="139">
        <v>9</v>
      </c>
      <c r="BZ299" s="139">
        <v>10</v>
      </c>
      <c r="CA299" s="139">
        <v>6</v>
      </c>
      <c r="CB299" s="139">
        <v>22</v>
      </c>
      <c r="CC299" s="139">
        <v>36</v>
      </c>
      <c r="CD299" s="139">
        <v>31</v>
      </c>
    </row>
    <row r="300" spans="2:82" ht="18.75" thickBot="1">
      <c r="C300" s="131"/>
      <c r="D300" s="131"/>
      <c r="E300" s="131"/>
      <c r="T300" s="91"/>
      <c r="W300" s="167"/>
      <c r="X300" s="122"/>
      <c r="Y300" s="131"/>
      <c r="Z300" s="131"/>
      <c r="AA300" s="131"/>
      <c r="AB300" s="122"/>
      <c r="AC300" s="122"/>
      <c r="AD300" s="122"/>
      <c r="AE300" s="122"/>
      <c r="AF300" s="326"/>
      <c r="AG300" s="122"/>
      <c r="AH300" s="122"/>
      <c r="AI300" s="122"/>
      <c r="AJ300" s="122"/>
      <c r="AK300" s="122"/>
      <c r="AL300" s="122"/>
      <c r="AM300" s="156"/>
      <c r="AN300" s="122"/>
      <c r="AO300" s="122"/>
      <c r="AR300" s="601"/>
      <c r="AS300" s="144" t="s">
        <v>38</v>
      </c>
      <c r="AT300" s="145">
        <v>28</v>
      </c>
      <c r="AU300" s="145">
        <v>40</v>
      </c>
      <c r="AV300" s="146">
        <v>32</v>
      </c>
      <c r="AW300" s="145">
        <v>39</v>
      </c>
      <c r="AX300" s="145">
        <v>38</v>
      </c>
      <c r="AY300" s="146">
        <v>47</v>
      </c>
      <c r="AZ300" s="146">
        <v>67</v>
      </c>
      <c r="BA300" s="146">
        <v>50</v>
      </c>
      <c r="BB300" s="146">
        <v>62</v>
      </c>
      <c r="BC300" s="146">
        <v>60</v>
      </c>
      <c r="BD300" s="146">
        <v>114</v>
      </c>
      <c r="BE300" s="146">
        <v>53</v>
      </c>
      <c r="BF300" s="146">
        <v>47</v>
      </c>
      <c r="BG300" s="146">
        <v>34</v>
      </c>
      <c r="BH300" s="146">
        <v>34</v>
      </c>
      <c r="BI300" s="146">
        <v>43</v>
      </c>
      <c r="BM300" s="601"/>
      <c r="BN300" s="144" t="s">
        <v>38</v>
      </c>
      <c r="BO300" s="145">
        <v>122</v>
      </c>
      <c r="BP300" s="145">
        <v>137</v>
      </c>
      <c r="BQ300" s="146">
        <v>131</v>
      </c>
      <c r="BR300" s="145">
        <v>117</v>
      </c>
      <c r="BS300" s="145">
        <v>98</v>
      </c>
      <c r="BT300" s="146">
        <v>124</v>
      </c>
      <c r="BU300" s="146">
        <v>150</v>
      </c>
      <c r="BV300" s="146">
        <v>126</v>
      </c>
      <c r="BW300" s="146">
        <v>141</v>
      </c>
      <c r="BX300" s="146">
        <v>173</v>
      </c>
      <c r="BY300" s="146">
        <v>262</v>
      </c>
      <c r="BZ300" s="146">
        <v>136</v>
      </c>
      <c r="CA300" s="146">
        <v>173</v>
      </c>
      <c r="CB300" s="146">
        <v>119</v>
      </c>
      <c r="CC300" s="146">
        <v>94</v>
      </c>
      <c r="CD300" s="146">
        <v>110</v>
      </c>
    </row>
    <row r="301" spans="2:82">
      <c r="C301" s="122"/>
      <c r="D301" s="122"/>
      <c r="E301" s="122"/>
      <c r="T301" s="347"/>
      <c r="U301" s="590" t="s">
        <v>136</v>
      </c>
      <c r="V301" s="592" t="s">
        <v>113</v>
      </c>
      <c r="X301" s="122"/>
      <c r="Y301" s="122"/>
      <c r="Z301" s="122"/>
      <c r="AA301" s="122"/>
      <c r="AB301" s="122"/>
      <c r="AC301" s="122"/>
      <c r="AD301" s="122"/>
      <c r="AE301" s="122"/>
      <c r="AF301" s="326"/>
      <c r="AG301" s="122"/>
      <c r="AH301" s="122"/>
      <c r="AI301" s="122"/>
      <c r="AJ301" s="122"/>
      <c r="AK301" s="122"/>
      <c r="AL301" s="122"/>
      <c r="AM301" s="156"/>
      <c r="AN301" s="122"/>
      <c r="AO301" s="122"/>
      <c r="AS301" s="119" t="s">
        <v>14</v>
      </c>
      <c r="AT301" s="122"/>
      <c r="AU301" s="122"/>
      <c r="AV301" s="122"/>
      <c r="BC301" s="319" t="s">
        <v>14</v>
      </c>
      <c r="BD301" s="151"/>
      <c r="BE301" s="151"/>
      <c r="BF301" s="151"/>
      <c r="BN301" s="122"/>
      <c r="BO301" s="122"/>
      <c r="BP301" s="122"/>
      <c r="BQ301" s="122"/>
      <c r="BR301" s="122"/>
      <c r="BS301" s="122"/>
      <c r="BT301" s="122"/>
      <c r="BU301" s="122"/>
      <c r="BV301" s="326"/>
      <c r="BW301" s="122"/>
      <c r="BX301" s="326"/>
      <c r="BY301" s="156"/>
      <c r="BZ301" s="326"/>
      <c r="CA301" s="326"/>
      <c r="CB301" s="326"/>
      <c r="CC301" s="306"/>
      <c r="CD301" s="306"/>
    </row>
    <row r="302" spans="2:82">
      <c r="B302" s="123" t="s">
        <v>50</v>
      </c>
      <c r="C302" s="124" t="s">
        <v>122</v>
      </c>
      <c r="D302" s="124" t="s">
        <v>121</v>
      </c>
      <c r="E302" s="124" t="s">
        <v>120</v>
      </c>
      <c r="F302" s="123" t="s">
        <v>49</v>
      </c>
      <c r="G302" s="123" t="s">
        <v>48</v>
      </c>
      <c r="H302" s="123" t="s">
        <v>47</v>
      </c>
      <c r="I302" s="123" t="s">
        <v>46</v>
      </c>
      <c r="J302" s="123" t="s">
        <v>45</v>
      </c>
      <c r="K302" s="123" t="s">
        <v>44</v>
      </c>
      <c r="L302" s="123" t="s">
        <v>43</v>
      </c>
      <c r="M302" s="123" t="s">
        <v>95</v>
      </c>
      <c r="N302" s="123" t="s">
        <v>69</v>
      </c>
      <c r="O302" s="123" t="s">
        <v>77</v>
      </c>
      <c r="P302" s="123" t="s">
        <v>143</v>
      </c>
      <c r="Q302" s="123" t="str">
        <f>Q279</f>
        <v>2018-19</v>
      </c>
      <c r="R302" s="125" t="s">
        <v>183</v>
      </c>
      <c r="S302" s="125"/>
      <c r="T302" s="165" t="s">
        <v>83</v>
      </c>
      <c r="U302" s="591"/>
      <c r="V302" s="593"/>
      <c r="X302" s="127" t="s">
        <v>50</v>
      </c>
      <c r="Y302" s="124" t="s">
        <v>122</v>
      </c>
      <c r="Z302" s="124" t="s">
        <v>121</v>
      </c>
      <c r="AA302" s="124" t="s">
        <v>120</v>
      </c>
      <c r="AB302" s="127" t="s">
        <v>49</v>
      </c>
      <c r="AC302" s="127" t="s">
        <v>48</v>
      </c>
      <c r="AD302" s="127" t="s">
        <v>47</v>
      </c>
      <c r="AE302" s="127" t="s">
        <v>46</v>
      </c>
      <c r="AF302" s="127" t="s">
        <v>45</v>
      </c>
      <c r="AG302" s="127" t="s">
        <v>44</v>
      </c>
      <c r="AH302" s="410" t="s">
        <v>43</v>
      </c>
      <c r="AI302" s="127" t="s">
        <v>95</v>
      </c>
      <c r="AJ302" s="127" t="s">
        <v>69</v>
      </c>
      <c r="AK302" s="127" t="s">
        <v>77</v>
      </c>
      <c r="AL302" s="127" t="str">
        <f>AL279</f>
        <v>2017-18</v>
      </c>
      <c r="AM302" s="127" t="str">
        <f>AM279</f>
        <v>2018-19</v>
      </c>
      <c r="AN302" s="127" t="str">
        <f>AN279</f>
        <v>2019-20</v>
      </c>
      <c r="AO302" s="124"/>
      <c r="AS302" s="124" t="s">
        <v>65</v>
      </c>
      <c r="AT302" s="124" t="s">
        <v>122</v>
      </c>
      <c r="AU302" s="124" t="s">
        <v>121</v>
      </c>
      <c r="AV302" s="124" t="s">
        <v>120</v>
      </c>
      <c r="AW302" s="124" t="s">
        <v>49</v>
      </c>
      <c r="AX302" s="124" t="s">
        <v>48</v>
      </c>
      <c r="AY302" s="124" t="s">
        <v>47</v>
      </c>
      <c r="AZ302" s="124" t="s">
        <v>46</v>
      </c>
      <c r="BA302" s="124" t="s">
        <v>45</v>
      </c>
      <c r="BB302" s="124" t="s">
        <v>44</v>
      </c>
      <c r="BC302" s="124" t="s">
        <v>43</v>
      </c>
      <c r="BD302" s="124" t="s">
        <v>95</v>
      </c>
      <c r="BE302" s="127" t="s">
        <v>69</v>
      </c>
      <c r="BF302" s="127" t="s">
        <v>77</v>
      </c>
      <c r="BG302" s="127" t="str">
        <f>BG279</f>
        <v>2017-18</v>
      </c>
      <c r="BH302" s="127" t="str">
        <f>BH279</f>
        <v>2018-19</v>
      </c>
      <c r="BI302" s="127" t="str">
        <f>BI279</f>
        <v>2019-20</v>
      </c>
      <c r="BN302" s="124" t="s">
        <v>65</v>
      </c>
      <c r="BO302" s="124" t="s">
        <v>122</v>
      </c>
      <c r="BP302" s="124" t="s">
        <v>121</v>
      </c>
      <c r="BQ302" s="124" t="s">
        <v>120</v>
      </c>
      <c r="BR302" s="124" t="s">
        <v>49</v>
      </c>
      <c r="BS302" s="124" t="s">
        <v>48</v>
      </c>
      <c r="BT302" s="124" t="s">
        <v>47</v>
      </c>
      <c r="BU302" s="124" t="s">
        <v>46</v>
      </c>
      <c r="BV302" s="124" t="s">
        <v>45</v>
      </c>
      <c r="BW302" s="124" t="s">
        <v>44</v>
      </c>
      <c r="BX302" s="124" t="s">
        <v>43</v>
      </c>
      <c r="BY302" s="124" t="s">
        <v>95</v>
      </c>
      <c r="BZ302" s="124" t="s">
        <v>69</v>
      </c>
      <c r="CA302" s="124" t="s">
        <v>77</v>
      </c>
      <c r="CB302" s="124" t="str">
        <f>CB279</f>
        <v>2017-18</v>
      </c>
      <c r="CC302" s="124" t="str">
        <f t="shared" ref="CC302:CD302" si="266">CC279</f>
        <v>2018-19</v>
      </c>
      <c r="CD302" s="124" t="str">
        <f t="shared" si="266"/>
        <v>2019-20</v>
      </c>
    </row>
    <row r="303" spans="2:82" ht="18" customHeight="1">
      <c r="B303" s="131" t="s">
        <v>33</v>
      </c>
      <c r="C303" s="166">
        <f t="shared" ref="C303:N303" si="267">SUM(C4,C27,C50,C73,C96,C119,C142,C165,C188,C211,C234,C257,C280)</f>
        <v>50997.2</v>
      </c>
      <c r="D303" s="166">
        <f t="shared" si="267"/>
        <v>54409</v>
      </c>
      <c r="E303" s="166">
        <f t="shared" si="267"/>
        <v>55879.199999999997</v>
      </c>
      <c r="F303" s="133">
        <f t="shared" si="267"/>
        <v>55175.200000000004</v>
      </c>
      <c r="G303" s="133">
        <f t="shared" si="267"/>
        <v>62151.999999999993</v>
      </c>
      <c r="H303" s="133">
        <f t="shared" si="267"/>
        <v>75385</v>
      </c>
      <c r="I303" s="133">
        <f t="shared" si="267"/>
        <v>50588.19999999999</v>
      </c>
      <c r="J303" s="133">
        <f t="shared" si="267"/>
        <v>46860.799999999996</v>
      </c>
      <c r="K303" s="133">
        <f t="shared" si="267"/>
        <v>43095.4</v>
      </c>
      <c r="L303" s="133">
        <f t="shared" si="267"/>
        <v>42625.4</v>
      </c>
      <c r="M303" s="133">
        <f t="shared" si="267"/>
        <v>40859.4</v>
      </c>
      <c r="N303" s="133">
        <f t="shared" si="267"/>
        <v>43681.200000000004</v>
      </c>
      <c r="O303" s="133">
        <f t="shared" ref="O303:R303" si="268">SUM(O4,O27,O50,O73,O96,O119,O142,O165,O188,O211,O234,O257,O280)</f>
        <v>40845.799999999996</v>
      </c>
      <c r="P303" s="133">
        <f t="shared" si="268"/>
        <v>41708.400000000001</v>
      </c>
      <c r="Q303" s="133">
        <f t="shared" si="268"/>
        <v>42684.2</v>
      </c>
      <c r="R303" s="133">
        <f t="shared" si="268"/>
        <v>39270.199999999997</v>
      </c>
      <c r="S303" s="133"/>
      <c r="T303" s="348">
        <f t="shared" ref="T303:T313" si="269">AVERAGE(T4,T27,T50,T73,T96,T119,T142,T165,T188,T211,T234,T257,T280)</f>
        <v>794.37130124862824</v>
      </c>
      <c r="U303" s="372">
        <f t="shared" ref="U303:U313" si="270">T303/$T$307*1.5</f>
        <v>6.1153814559024831</v>
      </c>
      <c r="V303" s="354">
        <v>2</v>
      </c>
      <c r="X303" s="131" t="s">
        <v>33</v>
      </c>
      <c r="Y303" s="166">
        <f t="shared" ref="Y303:AE307" si="271">SUM(Y4,Y27,Y50,Y73,Y96,Y119,Y142,Y165,Y188,Y211,Y234,Y257,Y280)</f>
        <v>27141</v>
      </c>
      <c r="Z303" s="166">
        <f t="shared" si="271"/>
        <v>29002</v>
      </c>
      <c r="AA303" s="166">
        <f t="shared" si="271"/>
        <v>29857</v>
      </c>
      <c r="AB303" s="135">
        <f t="shared" si="271"/>
        <v>29650</v>
      </c>
      <c r="AC303" s="135">
        <f t="shared" si="271"/>
        <v>33227</v>
      </c>
      <c r="AD303" s="135">
        <f t="shared" si="271"/>
        <v>39747</v>
      </c>
      <c r="AE303" s="135">
        <f t="shared" si="271"/>
        <v>26837</v>
      </c>
      <c r="AF303" s="135">
        <v>25200</v>
      </c>
      <c r="AG303" s="135">
        <f t="shared" ref="AG303:AG307" si="272">SUM(AG4,AG27,AG50,AG73,AG96,AG119,AG142,AG165,AG188,AG211,AG234,AG257,AG280)</f>
        <v>23772</v>
      </c>
      <c r="AH303" s="411">
        <v>23648</v>
      </c>
      <c r="AI303" s="135">
        <v>23034</v>
      </c>
      <c r="AJ303" s="135">
        <v>24644</v>
      </c>
      <c r="AK303" s="135">
        <f t="shared" ref="AK303" si="273">SUM(AK4,AK27,AK50,AK73,AK96,AK119,AK142,AK165,AK188,AK211,AK234,AK257,AK280)</f>
        <v>23055</v>
      </c>
      <c r="AL303" s="135">
        <f t="shared" ref="AL303:AM303" si="274">SUM(AL4,AL27,AL50,AL73,AL96,AL119,AL142,AL165,AL188,AL211,AL234,AL257,AL280)</f>
        <v>23649</v>
      </c>
      <c r="AM303" s="135">
        <f t="shared" si="274"/>
        <v>24111</v>
      </c>
      <c r="AN303" s="135">
        <f t="shared" ref="AN303" si="275">SUM(AN4,AN27,AN50,AN73,AN96,AN119,AN142,AN165,AN188,AN211,AN234,AN257,AN280)</f>
        <v>22689</v>
      </c>
      <c r="AO303" s="135"/>
      <c r="AR303" s="602" t="s">
        <v>98</v>
      </c>
      <c r="AS303" s="137" t="s">
        <v>33</v>
      </c>
      <c r="AT303" s="138">
        <f t="shared" ref="AT303:BG303" si="276">SUM(AT4,AT27,AT50,AT73,AT96,AT119,AT142,AT165,AT188,AT211,AT234,AT257,AT280)</f>
        <v>8554</v>
      </c>
      <c r="AU303" s="138">
        <f t="shared" si="276"/>
        <v>9063</v>
      </c>
      <c r="AV303" s="138">
        <f t="shared" si="276"/>
        <v>9177</v>
      </c>
      <c r="AW303" s="138">
        <f t="shared" si="276"/>
        <v>9607</v>
      </c>
      <c r="AX303" s="138">
        <f t="shared" si="276"/>
        <v>10201</v>
      </c>
      <c r="AY303" s="138">
        <f t="shared" si="276"/>
        <v>10636</v>
      </c>
      <c r="AZ303" s="138">
        <f t="shared" si="276"/>
        <v>7298</v>
      </c>
      <c r="BA303" s="138">
        <v>7253</v>
      </c>
      <c r="BB303" s="138">
        <f t="shared" si="276"/>
        <v>7517</v>
      </c>
      <c r="BC303" s="138">
        <v>7651</v>
      </c>
      <c r="BD303" s="138">
        <f t="shared" si="276"/>
        <v>7806</v>
      </c>
      <c r="BE303" s="138">
        <f t="shared" ref="BE303:BF303" si="277">SUM(BE4,BE27,BE50,BE73,BE96,BE119,BE142,BE165,BE188,BE211,BE234,BE257,BE280)</f>
        <v>8739</v>
      </c>
      <c r="BF303" s="138">
        <f t="shared" si="277"/>
        <v>8251</v>
      </c>
      <c r="BG303" s="138">
        <f t="shared" si="276"/>
        <v>8255</v>
      </c>
      <c r="BH303" s="138">
        <f t="shared" ref="BH303:BI303" si="278">SUM(BH4,BH27,BH50,BH73,BH96,BH119,BH142,BH165,BH188,BH211,BH234,BH257,BH280)</f>
        <v>7965</v>
      </c>
      <c r="BI303" s="138">
        <f t="shared" si="278"/>
        <v>7701</v>
      </c>
      <c r="BM303" s="603" t="s">
        <v>51</v>
      </c>
      <c r="BN303" s="137" t="s">
        <v>33</v>
      </c>
      <c r="BO303" s="138">
        <f t="shared" ref="BO303:CB303" si="279">SUM(BO4,BO27,BO50,BO73,BO96,BO119,BO142,BO165,BO188,BO211,BO234,BO257,BO280)</f>
        <v>7506</v>
      </c>
      <c r="BP303" s="138">
        <f t="shared" si="279"/>
        <v>7719</v>
      </c>
      <c r="BQ303" s="138">
        <f t="shared" si="279"/>
        <v>7712</v>
      </c>
      <c r="BR303" s="138">
        <f t="shared" si="279"/>
        <v>7445</v>
      </c>
      <c r="BS303" s="138">
        <f t="shared" si="279"/>
        <v>8312</v>
      </c>
      <c r="BT303" s="138">
        <f t="shared" si="279"/>
        <v>11770</v>
      </c>
      <c r="BU303" s="138">
        <f t="shared" si="279"/>
        <v>8607</v>
      </c>
      <c r="BV303" s="138">
        <f t="shared" si="279"/>
        <v>7404</v>
      </c>
      <c r="BW303" s="138">
        <f t="shared" si="279"/>
        <v>6033</v>
      </c>
      <c r="BX303" s="138">
        <f t="shared" si="279"/>
        <v>5270</v>
      </c>
      <c r="BY303" s="138">
        <f t="shared" si="279"/>
        <v>4334</v>
      </c>
      <c r="BZ303" s="138">
        <v>3754</v>
      </c>
      <c r="CA303" s="138">
        <v>3433</v>
      </c>
      <c r="CB303" s="138">
        <f t="shared" si="279"/>
        <v>3609</v>
      </c>
      <c r="CC303" s="138">
        <f t="shared" ref="CC303:CD303" si="280">SUM(CC4,CC27,CC50,CC73,CC96,CC119,CC142,CC165,CC188,CC211,CC234,CC257,CC280)</f>
        <v>4961</v>
      </c>
      <c r="CD303" s="168">
        <f t="shared" si="280"/>
        <v>4039</v>
      </c>
    </row>
    <row r="304" spans="2:82">
      <c r="B304" s="131" t="s">
        <v>9</v>
      </c>
      <c r="C304" s="135">
        <f t="shared" ref="C304:N304" si="281">SUM(C5,C28,C51,C74,C97,C120,C143,C166,C189,C212,C235,C258,C281)</f>
        <v>38702.199999999997</v>
      </c>
      <c r="D304" s="135">
        <f t="shared" si="281"/>
        <v>39065</v>
      </c>
      <c r="E304" s="135">
        <f t="shared" si="281"/>
        <v>40127.199999999997</v>
      </c>
      <c r="F304" s="133">
        <f t="shared" si="281"/>
        <v>39405.799999999996</v>
      </c>
      <c r="G304" s="133">
        <f t="shared" si="281"/>
        <v>42308.6</v>
      </c>
      <c r="H304" s="133">
        <f t="shared" si="281"/>
        <v>51197</v>
      </c>
      <c r="I304" s="133">
        <f t="shared" si="281"/>
        <v>40231.799999999996</v>
      </c>
      <c r="J304" s="133">
        <f t="shared" si="281"/>
        <v>37855.4</v>
      </c>
      <c r="K304" s="133">
        <f t="shared" si="281"/>
        <v>34586.6</v>
      </c>
      <c r="L304" s="133">
        <f t="shared" si="281"/>
        <v>33054.800000000003</v>
      </c>
      <c r="M304" s="133">
        <f t="shared" si="281"/>
        <v>31730.6</v>
      </c>
      <c r="N304" s="133">
        <f t="shared" si="281"/>
        <v>34373.800000000003</v>
      </c>
      <c r="O304" s="133">
        <f t="shared" ref="O304:R304" si="282">SUM(O5,O28,O51,O74,O97,O120,O143,O166,O189,O212,O235,O258,O281)</f>
        <v>32500</v>
      </c>
      <c r="P304" s="133">
        <f t="shared" si="282"/>
        <v>32697.600000000002</v>
      </c>
      <c r="Q304" s="133">
        <f t="shared" si="282"/>
        <v>33674.800000000003</v>
      </c>
      <c r="R304" s="133">
        <f t="shared" si="282"/>
        <v>33228.400000000001</v>
      </c>
      <c r="S304" s="133"/>
      <c r="T304" s="348">
        <f t="shared" si="269"/>
        <v>428.41393338287503</v>
      </c>
      <c r="U304" s="372">
        <f t="shared" si="270"/>
        <v>3.2980982816748003</v>
      </c>
      <c r="V304" s="354">
        <v>2</v>
      </c>
      <c r="X304" s="131" t="s">
        <v>9</v>
      </c>
      <c r="Y304" s="135">
        <f t="shared" si="271"/>
        <v>20230</v>
      </c>
      <c r="Z304" s="135">
        <f t="shared" si="271"/>
        <v>20665</v>
      </c>
      <c r="AA304" s="135">
        <f t="shared" si="271"/>
        <v>21196</v>
      </c>
      <c r="AB304" s="135">
        <f t="shared" si="271"/>
        <v>20874</v>
      </c>
      <c r="AC304" s="135">
        <f t="shared" si="271"/>
        <v>22362</v>
      </c>
      <c r="AD304" s="135">
        <f t="shared" si="271"/>
        <v>26770</v>
      </c>
      <c r="AE304" s="135">
        <f t="shared" si="271"/>
        <v>21007</v>
      </c>
      <c r="AF304" s="135">
        <v>19858</v>
      </c>
      <c r="AG304" s="135">
        <f t="shared" si="272"/>
        <v>18497</v>
      </c>
      <c r="AH304" s="411">
        <v>17842</v>
      </c>
      <c r="AI304" s="135">
        <v>17381</v>
      </c>
      <c r="AJ304" s="135">
        <v>18934</v>
      </c>
      <c r="AK304" s="135">
        <f t="shared" ref="AK304" si="283">SUM(AK5,AK28,AK51,AK74,AK97,AK120,AK143,AK166,AK189,AK212,AK235,AK258,AK281)</f>
        <v>17959</v>
      </c>
      <c r="AL304" s="135">
        <f t="shared" ref="AL304:AM304" si="284">SUM(AL5,AL28,AL51,AL74,AL97,AL120,AL143,AL166,AL189,AL212,AL235,AL258,AL281)</f>
        <v>18207</v>
      </c>
      <c r="AM304" s="135">
        <f t="shared" si="284"/>
        <v>18676</v>
      </c>
      <c r="AN304" s="135">
        <f t="shared" ref="AN304" si="285">SUM(AN5,AN28,AN51,AN74,AN97,AN120,AN143,AN166,AN189,AN212,AN235,AN258,AN281)</f>
        <v>18587</v>
      </c>
      <c r="AO304" s="135"/>
      <c r="AR304" s="600"/>
      <c r="AS304" s="142" t="s">
        <v>9</v>
      </c>
      <c r="AT304" s="139">
        <f t="shared" ref="AT304:BG304" si="286">SUM(AT5,AT28,AT51,AT74,AT97,AT120,AT143,AT166,AT189,AT212,AT235,AT258,AT281)</f>
        <v>5776</v>
      </c>
      <c r="AU304" s="139">
        <f t="shared" si="286"/>
        <v>6179</v>
      </c>
      <c r="AV304" s="139">
        <f t="shared" si="286"/>
        <v>6400</v>
      </c>
      <c r="AW304" s="139">
        <f t="shared" si="286"/>
        <v>6308</v>
      </c>
      <c r="AX304" s="139">
        <f t="shared" si="286"/>
        <v>6717</v>
      </c>
      <c r="AY304" s="139">
        <f t="shared" si="286"/>
        <v>7257</v>
      </c>
      <c r="AZ304" s="139">
        <f t="shared" si="286"/>
        <v>5530</v>
      </c>
      <c r="BA304" s="139">
        <v>5256</v>
      </c>
      <c r="BB304" s="139">
        <f t="shared" si="286"/>
        <v>5323</v>
      </c>
      <c r="BC304" s="139">
        <v>5403</v>
      </c>
      <c r="BD304" s="139">
        <f t="shared" si="286"/>
        <v>5545</v>
      </c>
      <c r="BE304" s="139">
        <f t="shared" ref="BE304:BF304" si="287">SUM(BE5,BE28,BE51,BE74,BE97,BE120,BE143,BE166,BE189,BE212,BE235,BE258,BE281)</f>
        <v>6644</v>
      </c>
      <c r="BF304" s="139">
        <f t="shared" si="287"/>
        <v>6195</v>
      </c>
      <c r="BG304" s="139">
        <f t="shared" si="286"/>
        <v>6201</v>
      </c>
      <c r="BH304" s="139">
        <f t="shared" ref="BH304:BI304" si="288">SUM(BH5,BH28,BH51,BH74,BH97,BH120,BH143,BH166,BH189,BH212,BH235,BH258,BH281)</f>
        <v>5975</v>
      </c>
      <c r="BI304" s="139">
        <f t="shared" si="288"/>
        <v>5984</v>
      </c>
      <c r="BM304" s="604"/>
      <c r="BN304" s="142" t="s">
        <v>9</v>
      </c>
      <c r="BO304" s="139">
        <f t="shared" ref="BO304:CB304" si="289">SUM(BO5,BO28,BO51,BO74,BO97,BO120,BO143,BO166,BO189,BO212,BO235,BO258,BO281)</f>
        <v>6982</v>
      </c>
      <c r="BP304" s="139">
        <f t="shared" si="289"/>
        <v>6352</v>
      </c>
      <c r="BQ304" s="139">
        <f t="shared" si="289"/>
        <v>6492</v>
      </c>
      <c r="BR304" s="139">
        <f t="shared" si="289"/>
        <v>6177</v>
      </c>
      <c r="BS304" s="139">
        <f t="shared" si="289"/>
        <v>6772</v>
      </c>
      <c r="BT304" s="139">
        <f t="shared" si="289"/>
        <v>8991</v>
      </c>
      <c r="BU304" s="139">
        <f t="shared" si="289"/>
        <v>7987</v>
      </c>
      <c r="BV304" s="139">
        <f t="shared" si="289"/>
        <v>7275</v>
      </c>
      <c r="BW304" s="139">
        <f t="shared" si="289"/>
        <v>6050</v>
      </c>
      <c r="BX304" s="139">
        <f t="shared" si="289"/>
        <v>5348</v>
      </c>
      <c r="BY304" s="139">
        <f t="shared" si="289"/>
        <v>4489</v>
      </c>
      <c r="BZ304" s="139">
        <v>3873</v>
      </c>
      <c r="CA304" s="139">
        <v>3326</v>
      </c>
      <c r="CB304" s="139">
        <f t="shared" si="289"/>
        <v>3473</v>
      </c>
      <c r="CC304" s="139">
        <f t="shared" ref="CC304:CD304" si="290">SUM(CC5,CC28,CC51,CC74,CC97,CC120,CC143,CC166,CC189,CC212,CC235,CC258,CC281)</f>
        <v>4612</v>
      </c>
      <c r="CD304" s="169">
        <f t="shared" si="290"/>
        <v>4663</v>
      </c>
    </row>
    <row r="305" spans="2:82">
      <c r="B305" s="131" t="s">
        <v>34</v>
      </c>
      <c r="C305" s="135">
        <f t="shared" ref="C305:N305" si="291">SUM(C6,C29,C52,C75,C98,C121,C144,C167,C190,C213,C236,C259,C282)</f>
        <v>37428.6</v>
      </c>
      <c r="D305" s="135">
        <f t="shared" si="291"/>
        <v>29240.2</v>
      </c>
      <c r="E305" s="135">
        <f t="shared" si="291"/>
        <v>30504.6</v>
      </c>
      <c r="F305" s="133">
        <f t="shared" si="291"/>
        <v>29547.599999999999</v>
      </c>
      <c r="G305" s="133">
        <f t="shared" si="291"/>
        <v>31722.399999999998</v>
      </c>
      <c r="H305" s="133">
        <f t="shared" si="291"/>
        <v>36852</v>
      </c>
      <c r="I305" s="133">
        <f t="shared" si="291"/>
        <v>33150.799999999996</v>
      </c>
      <c r="J305" s="133">
        <f t="shared" si="291"/>
        <v>32112.799999999996</v>
      </c>
      <c r="K305" s="133">
        <f t="shared" si="291"/>
        <v>29423.399999999998</v>
      </c>
      <c r="L305" s="133">
        <f t="shared" si="291"/>
        <v>27754.000000000004</v>
      </c>
      <c r="M305" s="133">
        <f t="shared" si="291"/>
        <v>26521.200000000001</v>
      </c>
      <c r="N305" s="133">
        <f t="shared" si="291"/>
        <v>26316.799999999999</v>
      </c>
      <c r="O305" s="133">
        <f t="shared" ref="O305:R305" si="292">SUM(O6,O29,O52,O75,O98,O121,O144,O167,O190,O213,O236,O259,O282)</f>
        <v>27799.999999999996</v>
      </c>
      <c r="P305" s="133">
        <f t="shared" si="292"/>
        <v>27865.200000000001</v>
      </c>
      <c r="Q305" s="133">
        <f t="shared" si="292"/>
        <v>28700.600000000002</v>
      </c>
      <c r="R305" s="133">
        <f t="shared" si="292"/>
        <v>29418.799999999996</v>
      </c>
      <c r="S305" s="133"/>
      <c r="T305" s="348">
        <f t="shared" si="269"/>
        <v>301.42648825775046</v>
      </c>
      <c r="U305" s="372">
        <f t="shared" si="270"/>
        <v>2.3204991843383742</v>
      </c>
      <c r="V305" s="354">
        <v>2</v>
      </c>
      <c r="X305" s="131" t="s">
        <v>34</v>
      </c>
      <c r="Y305" s="135">
        <f t="shared" si="271"/>
        <v>19949</v>
      </c>
      <c r="Z305" s="135">
        <f t="shared" si="271"/>
        <v>15402</v>
      </c>
      <c r="AA305" s="135">
        <f t="shared" si="271"/>
        <v>16072</v>
      </c>
      <c r="AB305" s="135">
        <f t="shared" si="271"/>
        <v>15554</v>
      </c>
      <c r="AC305" s="135">
        <f t="shared" si="271"/>
        <v>16670</v>
      </c>
      <c r="AD305" s="135">
        <f t="shared" si="271"/>
        <v>19246</v>
      </c>
      <c r="AE305" s="135">
        <f t="shared" si="271"/>
        <v>17282</v>
      </c>
      <c r="AF305" s="135">
        <v>16673</v>
      </c>
      <c r="AG305" s="135">
        <f t="shared" si="272"/>
        <v>15524</v>
      </c>
      <c r="AH305" s="411">
        <v>14828</v>
      </c>
      <c r="AI305" s="135">
        <v>14369</v>
      </c>
      <c r="AJ305" s="135">
        <v>14369</v>
      </c>
      <c r="AK305" s="135">
        <f t="shared" ref="AK305" si="293">SUM(AK6,AK29,AK52,AK75,AK98,AK121,AK144,AK167,AK190,AK213,AK236,AK259,AK282)</f>
        <v>15254</v>
      </c>
      <c r="AL305" s="135">
        <f t="shared" ref="AL305:AM305" si="294">SUM(AL6,AL29,AL52,AL75,AL98,AL121,AL144,AL167,AL190,AL213,AL236,AL259,AL282)</f>
        <v>15337</v>
      </c>
      <c r="AM305" s="135">
        <f t="shared" si="294"/>
        <v>15784</v>
      </c>
      <c r="AN305" s="135">
        <f t="shared" ref="AN305" si="295">SUM(AN6,AN29,AN52,AN75,AN98,AN121,AN144,AN167,AN190,AN213,AN236,AN259,AN282)</f>
        <v>16255</v>
      </c>
      <c r="AO305" s="135"/>
      <c r="AR305" s="600"/>
      <c r="AS305" s="142" t="s">
        <v>34</v>
      </c>
      <c r="AT305" s="139">
        <f t="shared" ref="AT305:BG305" si="296">SUM(AT6,AT29,AT52,AT75,AT98,AT121,AT144,AT167,AT190,AT213,AT236,AT259,AT282)</f>
        <v>6377</v>
      </c>
      <c r="AU305" s="139">
        <f t="shared" si="296"/>
        <v>4579</v>
      </c>
      <c r="AV305" s="139">
        <f t="shared" si="296"/>
        <v>4783</v>
      </c>
      <c r="AW305" s="139">
        <f t="shared" si="296"/>
        <v>4616</v>
      </c>
      <c r="AX305" s="139">
        <f t="shared" si="296"/>
        <v>4825</v>
      </c>
      <c r="AY305" s="139">
        <f t="shared" si="296"/>
        <v>5301</v>
      </c>
      <c r="AZ305" s="139">
        <f t="shared" si="296"/>
        <v>4569</v>
      </c>
      <c r="BA305" s="139">
        <v>4294</v>
      </c>
      <c r="BB305" s="139">
        <f t="shared" si="296"/>
        <v>4206</v>
      </c>
      <c r="BC305" s="139">
        <v>4394</v>
      </c>
      <c r="BD305" s="139">
        <f t="shared" si="296"/>
        <v>4351</v>
      </c>
      <c r="BE305" s="139">
        <f t="shared" ref="BE305:BF305" si="297">SUM(BE6,BE29,BE52,BE75,BE98,BE121,BE144,BE167,BE190,BE213,BE236,BE259,BE282)</f>
        <v>4593</v>
      </c>
      <c r="BF305" s="139">
        <f t="shared" si="297"/>
        <v>5247</v>
      </c>
      <c r="BG305" s="139">
        <f t="shared" si="296"/>
        <v>5224</v>
      </c>
      <c r="BH305" s="139">
        <f t="shared" ref="BH305:BI305" si="298">SUM(BH6,BH29,BH52,BH75,BH98,BH121,BH144,BH167,BH190,BH213,BH236,BH259,BH282)</f>
        <v>5075</v>
      </c>
      <c r="BI305" s="139">
        <f t="shared" si="298"/>
        <v>5025</v>
      </c>
      <c r="BM305" s="604"/>
      <c r="BN305" s="142" t="s">
        <v>34</v>
      </c>
      <c r="BO305" s="139">
        <f t="shared" ref="BO305:CB305" si="299">SUM(BO6,BO29,BO52,BO75,BO98,BO121,BO144,BO167,BO190,BO213,BO236,BO259,BO282)</f>
        <v>6464</v>
      </c>
      <c r="BP305" s="139">
        <f t="shared" si="299"/>
        <v>5676</v>
      </c>
      <c r="BQ305" s="139">
        <f t="shared" si="299"/>
        <v>5845</v>
      </c>
      <c r="BR305" s="139">
        <f t="shared" si="299"/>
        <v>5503</v>
      </c>
      <c r="BS305" s="139">
        <f t="shared" si="299"/>
        <v>6081</v>
      </c>
      <c r="BT305" s="139">
        <f t="shared" si="299"/>
        <v>7431</v>
      </c>
      <c r="BU305" s="139">
        <f t="shared" si="299"/>
        <v>7077</v>
      </c>
      <c r="BV305" s="139">
        <f t="shared" si="299"/>
        <v>7087</v>
      </c>
      <c r="BW305" s="139">
        <f t="shared" si="299"/>
        <v>6005</v>
      </c>
      <c r="BX305" s="139">
        <f t="shared" si="299"/>
        <v>5129</v>
      </c>
      <c r="BY305" s="139">
        <f t="shared" si="299"/>
        <v>4492</v>
      </c>
      <c r="BZ305" s="139">
        <v>3901</v>
      </c>
      <c r="CA305" s="139">
        <v>3480</v>
      </c>
      <c r="CB305" s="139">
        <f t="shared" si="299"/>
        <v>3373</v>
      </c>
      <c r="CC305" s="139">
        <f t="shared" ref="CC305:CD305" si="300">SUM(CC6,CC29,CC52,CC75,CC98,CC121,CC144,CC167,CC190,CC213,CC236,CC259,CC282)</f>
        <v>4301</v>
      </c>
      <c r="CD305" s="169">
        <f t="shared" si="300"/>
        <v>4746</v>
      </c>
    </row>
    <row r="306" spans="2:82">
      <c r="B306" s="131" t="s">
        <v>35</v>
      </c>
      <c r="C306" s="135">
        <f t="shared" ref="C306:N306" si="301">SUM(C7,C30,C53,C76,C99,C122,C145,C168,C191,C214,C237,C260,C283)</f>
        <v>3576</v>
      </c>
      <c r="D306" s="135">
        <f t="shared" si="301"/>
        <v>4633</v>
      </c>
      <c r="E306" s="135">
        <f t="shared" si="301"/>
        <v>6377</v>
      </c>
      <c r="F306" s="133">
        <f t="shared" si="301"/>
        <v>7634</v>
      </c>
      <c r="G306" s="133">
        <f t="shared" si="301"/>
        <v>9277</v>
      </c>
      <c r="H306" s="133">
        <f t="shared" si="301"/>
        <v>10738</v>
      </c>
      <c r="I306" s="133">
        <f t="shared" si="301"/>
        <v>12090</v>
      </c>
      <c r="J306" s="133">
        <f t="shared" si="301"/>
        <v>13043</v>
      </c>
      <c r="K306" s="133">
        <f t="shared" si="301"/>
        <v>13550</v>
      </c>
      <c r="L306" s="133">
        <f t="shared" si="301"/>
        <v>16027</v>
      </c>
      <c r="M306" s="133">
        <f t="shared" si="301"/>
        <v>17281</v>
      </c>
      <c r="N306" s="133">
        <f t="shared" si="301"/>
        <v>17699</v>
      </c>
      <c r="O306" s="133">
        <f t="shared" ref="O306:R306" si="302">SUM(O7,O30,O53,O76,O99,O122,O145,O168,O191,O214,O237,O260,O283)</f>
        <v>18409</v>
      </c>
      <c r="P306" s="133">
        <f t="shared" si="302"/>
        <v>19270</v>
      </c>
      <c r="Q306" s="133">
        <f t="shared" si="302"/>
        <v>19804</v>
      </c>
      <c r="R306" s="133">
        <f t="shared" si="302"/>
        <v>20684</v>
      </c>
      <c r="S306" s="133"/>
      <c r="T306" s="348">
        <f t="shared" si="269"/>
        <v>327.56393424250939</v>
      </c>
      <c r="U306" s="372">
        <f t="shared" si="270"/>
        <v>2.5217154823448649</v>
      </c>
      <c r="V306" s="354">
        <v>2</v>
      </c>
      <c r="X306" s="131" t="s">
        <v>35</v>
      </c>
      <c r="Y306" s="135">
        <f t="shared" si="271"/>
        <v>3576</v>
      </c>
      <c r="Z306" s="135">
        <f t="shared" si="271"/>
        <v>4633</v>
      </c>
      <c r="AA306" s="135">
        <f t="shared" si="271"/>
        <v>6377</v>
      </c>
      <c r="AB306" s="135">
        <f t="shared" si="271"/>
        <v>7634</v>
      </c>
      <c r="AC306" s="135">
        <f t="shared" si="271"/>
        <v>9277</v>
      </c>
      <c r="AD306" s="135">
        <f t="shared" si="271"/>
        <v>10738</v>
      </c>
      <c r="AE306" s="135">
        <f t="shared" si="271"/>
        <v>12090</v>
      </c>
      <c r="AF306" s="135">
        <v>13043</v>
      </c>
      <c r="AG306" s="135">
        <f t="shared" si="272"/>
        <v>13550</v>
      </c>
      <c r="AH306" s="411">
        <v>16027</v>
      </c>
      <c r="AI306" s="135">
        <v>17281</v>
      </c>
      <c r="AJ306" s="135">
        <v>17699</v>
      </c>
      <c r="AK306" s="135">
        <f t="shared" ref="AK306" si="303">SUM(AK7,AK30,AK53,AK76,AK99,AK122,AK145,AK168,AK191,AK214,AK237,AK260,AK283)</f>
        <v>18409</v>
      </c>
      <c r="AL306" s="135">
        <f t="shared" ref="AL306:AM306" si="304">SUM(AL7,AL30,AL53,AL76,AL99,AL122,AL145,AL168,AL191,AL214,AL237,AL260,AL283)</f>
        <v>19270</v>
      </c>
      <c r="AM306" s="135">
        <f t="shared" si="304"/>
        <v>19804</v>
      </c>
      <c r="AN306" s="135">
        <f t="shared" ref="AN306" si="305">SUM(AN7,AN30,AN53,AN76,AN99,AN122,AN145,AN168,AN191,AN214,AN237,AN260,AN283)</f>
        <v>20684</v>
      </c>
      <c r="AO306" s="135"/>
      <c r="AR306" s="600"/>
      <c r="AS306" s="142" t="s">
        <v>36</v>
      </c>
      <c r="AT306" s="139">
        <f t="shared" ref="AT306:BG306" si="306">SUM(AT7,AT30,AT53,AT76,AT99,AT122,AT145,AT168,AT191,AT214,AT237,AT260,AT283)</f>
        <v>2188</v>
      </c>
      <c r="AU306" s="139">
        <f t="shared" si="306"/>
        <v>2168</v>
      </c>
      <c r="AV306" s="139">
        <f t="shared" si="306"/>
        <v>2077</v>
      </c>
      <c r="AW306" s="139">
        <f t="shared" si="306"/>
        <v>1989</v>
      </c>
      <c r="AX306" s="139">
        <f t="shared" si="306"/>
        <v>1981</v>
      </c>
      <c r="AY306" s="139">
        <f t="shared" si="306"/>
        <v>2099</v>
      </c>
      <c r="AZ306" s="139">
        <f t="shared" si="306"/>
        <v>2357</v>
      </c>
      <c r="BA306" s="139">
        <v>2368</v>
      </c>
      <c r="BB306" s="139">
        <f t="shared" si="306"/>
        <v>2385</v>
      </c>
      <c r="BC306" s="139">
        <v>2527</v>
      </c>
      <c r="BD306" s="139">
        <f t="shared" si="306"/>
        <v>2482</v>
      </c>
      <c r="BE306" s="139">
        <f t="shared" ref="BE306:BF306" si="307">SUM(BE7,BE30,BE53,BE76,BE99,BE122,BE145,BE168,BE191,BE214,BE237,BE260,BE283)</f>
        <v>2728</v>
      </c>
      <c r="BF306" s="139">
        <f t="shared" si="307"/>
        <v>3025</v>
      </c>
      <c r="BG306" s="139">
        <f t="shared" si="306"/>
        <v>3412</v>
      </c>
      <c r="BH306" s="139">
        <f t="shared" ref="BH306:BI306" si="308">SUM(BH7,BH30,BH53,BH76,BH99,BH122,BH145,BH168,BH191,BH214,BH237,BH260,BH283)</f>
        <v>3542</v>
      </c>
      <c r="BI306" s="139">
        <f t="shared" si="308"/>
        <v>3606</v>
      </c>
      <c r="BM306" s="604"/>
      <c r="BN306" s="142" t="s">
        <v>36</v>
      </c>
      <c r="BO306" s="139">
        <f t="shared" ref="BO306:CB306" si="309">SUM(BO7,BO30,BO53,BO76,BO99,BO122,BO145,BO168,BO191,BO214,BO237,BO260,BO283)</f>
        <v>3836</v>
      </c>
      <c r="BP306" s="139">
        <f t="shared" si="309"/>
        <v>3871</v>
      </c>
      <c r="BQ306" s="139">
        <f t="shared" si="309"/>
        <v>3934</v>
      </c>
      <c r="BR306" s="139">
        <f t="shared" si="309"/>
        <v>3826</v>
      </c>
      <c r="BS306" s="139">
        <f t="shared" si="309"/>
        <v>3717</v>
      </c>
      <c r="BT306" s="139">
        <f t="shared" si="309"/>
        <v>4112</v>
      </c>
      <c r="BU306" s="139">
        <f t="shared" si="309"/>
        <v>4672</v>
      </c>
      <c r="BV306" s="139">
        <f t="shared" si="309"/>
        <v>5188</v>
      </c>
      <c r="BW306" s="139">
        <f t="shared" si="309"/>
        <v>5267</v>
      </c>
      <c r="BX306" s="139">
        <f t="shared" si="309"/>
        <v>5177</v>
      </c>
      <c r="BY306" s="139">
        <f t="shared" si="309"/>
        <v>4688</v>
      </c>
      <c r="BZ306" s="139">
        <v>4421</v>
      </c>
      <c r="CA306" s="139">
        <v>4086</v>
      </c>
      <c r="CB306" s="139">
        <f t="shared" si="309"/>
        <v>3980</v>
      </c>
      <c r="CC306" s="139">
        <f t="shared" ref="CC306:CD306" si="310">SUM(CC7,CC30,CC53,CC76,CC99,CC122,CC145,CC168,CC191,CC214,CC237,CC260,CC283)</f>
        <v>3870</v>
      </c>
      <c r="CD306" s="169">
        <f t="shared" si="310"/>
        <v>4526</v>
      </c>
    </row>
    <row r="307" spans="2:82">
      <c r="B307" s="131" t="s">
        <v>36</v>
      </c>
      <c r="C307" s="135">
        <f t="shared" ref="C307:N307" si="311">SUM(C8,C31,C54,C77,C100,C123,C146,C169,C192,C215,C238,C261,C284)</f>
        <v>12737.8</v>
      </c>
      <c r="D307" s="135">
        <f t="shared" si="311"/>
        <v>12942.400000000001</v>
      </c>
      <c r="E307" s="135">
        <f t="shared" si="311"/>
        <v>13140</v>
      </c>
      <c r="F307" s="133">
        <f t="shared" si="311"/>
        <v>12887.8</v>
      </c>
      <c r="G307" s="133">
        <f t="shared" si="311"/>
        <v>12949.999999999998</v>
      </c>
      <c r="H307" s="133">
        <f t="shared" si="311"/>
        <v>14482.8</v>
      </c>
      <c r="I307" s="133">
        <f t="shared" si="311"/>
        <v>16060.199999999999</v>
      </c>
      <c r="J307" s="133">
        <f t="shared" si="311"/>
        <v>17673.8</v>
      </c>
      <c r="K307" s="133">
        <f t="shared" si="311"/>
        <v>17970.399999999998</v>
      </c>
      <c r="L307" s="133">
        <f t="shared" si="311"/>
        <v>18373</v>
      </c>
      <c r="M307" s="133">
        <f t="shared" si="311"/>
        <v>17509.199999999997</v>
      </c>
      <c r="N307" s="133">
        <f t="shared" si="311"/>
        <v>18645.8</v>
      </c>
      <c r="O307" s="133">
        <f t="shared" ref="O307:R307" si="312">SUM(O8,O31,O54,O77,O100,O123,O146,O169,O192,O215,O238,O261,O284)</f>
        <v>19242</v>
      </c>
      <c r="P307" s="133">
        <f t="shared" si="312"/>
        <v>20577.099999999999</v>
      </c>
      <c r="Q307" s="133">
        <f t="shared" si="312"/>
        <v>20420.899999999998</v>
      </c>
      <c r="R307" s="133">
        <f t="shared" si="312"/>
        <v>21826.700000000004</v>
      </c>
      <c r="S307" s="133"/>
      <c r="T307" s="349">
        <f t="shared" si="269"/>
        <v>194.84589153843669</v>
      </c>
      <c r="U307" s="372">
        <f t="shared" si="270"/>
        <v>1.5</v>
      </c>
      <c r="V307" s="354">
        <v>1.5</v>
      </c>
      <c r="X307" s="131" t="s">
        <v>36</v>
      </c>
      <c r="Y307" s="135">
        <f t="shared" si="271"/>
        <v>6763</v>
      </c>
      <c r="Z307" s="135">
        <f t="shared" si="271"/>
        <v>6818</v>
      </c>
      <c r="AA307" s="135">
        <f t="shared" si="271"/>
        <v>6886</v>
      </c>
      <c r="AB307" s="135">
        <f t="shared" si="271"/>
        <v>6716</v>
      </c>
      <c r="AC307" s="135">
        <f t="shared" si="271"/>
        <v>6760</v>
      </c>
      <c r="AD307" s="135">
        <f t="shared" si="271"/>
        <v>7536</v>
      </c>
      <c r="AE307" s="135">
        <f t="shared" si="271"/>
        <v>8312</v>
      </c>
      <c r="AF307" s="135">
        <v>9087</v>
      </c>
      <c r="AG307" s="135">
        <f t="shared" si="272"/>
        <v>9261</v>
      </c>
      <c r="AH307" s="411">
        <v>9501</v>
      </c>
      <c r="AI307" s="135">
        <v>9157</v>
      </c>
      <c r="AJ307" s="135">
        <v>9400</v>
      </c>
      <c r="AK307" s="135">
        <f t="shared" ref="AK307" si="313">SUM(AK8,AK31,AK54,AK77,AK100,AK123,AK146,AK169,AK192,AK215,AK238,AK261,AK284)</f>
        <v>9889</v>
      </c>
      <c r="AL307" s="135">
        <f t="shared" ref="AL307:AM307" si="314">SUM(AL8,AL31,AL54,AL77,AL100,AL123,AL146,AL169,AL192,AL215,AL238,AL261,AL284)</f>
        <v>10611</v>
      </c>
      <c r="AM307" s="135">
        <f t="shared" si="314"/>
        <v>10695</v>
      </c>
      <c r="AN307" s="135">
        <f t="shared" ref="AN307" si="315">SUM(AN8,AN31,AN54,AN77,AN100,AN123,AN146,AN169,AN192,AN215,AN238,AN261,AN284)</f>
        <v>11443</v>
      </c>
      <c r="AO307" s="135"/>
      <c r="AR307" s="600"/>
      <c r="AS307" s="131" t="s">
        <v>144</v>
      </c>
      <c r="AT307" s="139">
        <f t="shared" ref="AT307:BG307" si="316">SUM(AT8,AT31,AT54,AT77,AT100,AT123,AT146,AT169,AT192,AT215,AT238,AT261,AT284)</f>
        <v>0</v>
      </c>
      <c r="AU307" s="139">
        <f t="shared" si="316"/>
        <v>0</v>
      </c>
      <c r="AV307" s="139">
        <f t="shared" si="316"/>
        <v>0</v>
      </c>
      <c r="AW307" s="139">
        <f t="shared" si="316"/>
        <v>0</v>
      </c>
      <c r="AX307" s="139">
        <f t="shared" si="316"/>
        <v>0</v>
      </c>
      <c r="AY307" s="139">
        <f t="shared" si="316"/>
        <v>0</v>
      </c>
      <c r="AZ307" s="139">
        <f t="shared" si="316"/>
        <v>0</v>
      </c>
      <c r="BA307" s="139">
        <v>0</v>
      </c>
      <c r="BB307" s="139">
        <f t="shared" si="316"/>
        <v>0</v>
      </c>
      <c r="BC307" s="139">
        <v>0</v>
      </c>
      <c r="BD307" s="139">
        <f t="shared" si="316"/>
        <v>0</v>
      </c>
      <c r="BE307" s="139">
        <f t="shared" ref="BE307:BF307" si="317">SUM(BE8,BE31,BE54,BE77,BE100,BE123,BE146,BE169,BE192,BE215,BE238,BE261,BE284)</f>
        <v>243</v>
      </c>
      <c r="BF307" s="139">
        <f t="shared" si="317"/>
        <v>211</v>
      </c>
      <c r="BG307" s="139">
        <f t="shared" si="316"/>
        <v>288</v>
      </c>
      <c r="BH307" s="139">
        <f t="shared" ref="BH307:BI307" si="318">SUM(BH8,BH31,BH54,BH77,BH100,BH123,BH146,BH169,BH192,BH215,BH238,BH261,BH284)</f>
        <v>261</v>
      </c>
      <c r="BI307" s="139">
        <f t="shared" si="318"/>
        <v>280</v>
      </c>
      <c r="BM307" s="604"/>
      <c r="BN307" s="131" t="s">
        <v>144</v>
      </c>
      <c r="BO307" s="139">
        <f t="shared" ref="BO307:CB307" si="319">SUM(BO8,BO31,BO54,BO77,BO100,BO123,BO146,BO169,BO192,BO215,BO238,BO261,BO284)</f>
        <v>0</v>
      </c>
      <c r="BP307" s="139">
        <f t="shared" si="319"/>
        <v>0</v>
      </c>
      <c r="BQ307" s="139">
        <f t="shared" si="319"/>
        <v>0</v>
      </c>
      <c r="BR307" s="139">
        <f t="shared" si="319"/>
        <v>0</v>
      </c>
      <c r="BS307" s="139">
        <f t="shared" si="319"/>
        <v>0</v>
      </c>
      <c r="BT307" s="139">
        <f t="shared" si="319"/>
        <v>0</v>
      </c>
      <c r="BU307" s="139">
        <f t="shared" si="319"/>
        <v>0</v>
      </c>
      <c r="BV307" s="139">
        <f t="shared" si="319"/>
        <v>0</v>
      </c>
      <c r="BW307" s="139">
        <f t="shared" si="319"/>
        <v>0</v>
      </c>
      <c r="BX307" s="139">
        <f t="shared" si="319"/>
        <v>0</v>
      </c>
      <c r="BY307" s="139">
        <f t="shared" si="319"/>
        <v>0</v>
      </c>
      <c r="BZ307" s="139">
        <v>349</v>
      </c>
      <c r="CA307" s="139">
        <v>319</v>
      </c>
      <c r="CB307" s="139">
        <f t="shared" si="319"/>
        <v>305</v>
      </c>
      <c r="CC307" s="139">
        <f t="shared" ref="CC307:CD307" si="320">SUM(CC8,CC31,CC54,CC77,CC100,CC123,CC146,CC169,CC192,CC215,CC238,CC261,CC284)</f>
        <v>218</v>
      </c>
      <c r="CD307" s="169">
        <f t="shared" si="320"/>
        <v>270</v>
      </c>
    </row>
    <row r="308" spans="2:82">
      <c r="B308" s="131" t="s">
        <v>37</v>
      </c>
      <c r="C308" s="135">
        <f t="shared" ref="C308:N308" si="321">SUM(C9,C32,C55,C78,C101,C124,C147,C170,C193,C216,C239,C262,C285)</f>
        <v>893.00000000000011</v>
      </c>
      <c r="D308" s="135">
        <f t="shared" si="321"/>
        <v>1055.2</v>
      </c>
      <c r="E308" s="135">
        <f t="shared" si="321"/>
        <v>835.19999999999993</v>
      </c>
      <c r="F308" s="133">
        <f t="shared" si="321"/>
        <v>886.19999999999993</v>
      </c>
      <c r="G308" s="133">
        <f t="shared" si="321"/>
        <v>982.99999999999977</v>
      </c>
      <c r="H308" s="133">
        <f t="shared" si="321"/>
        <v>1208.4000000000001</v>
      </c>
      <c r="I308" s="133">
        <f t="shared" si="321"/>
        <v>1181.7999999999997</v>
      </c>
      <c r="J308" s="133">
        <f t="shared" si="321"/>
        <v>1500.0000000000002</v>
      </c>
      <c r="K308" s="133">
        <f t="shared" si="321"/>
        <v>1556.6000000000004</v>
      </c>
      <c r="L308" s="133">
        <f t="shared" si="321"/>
        <v>1551.6000000000001</v>
      </c>
      <c r="M308" s="133">
        <f t="shared" si="321"/>
        <v>1445.0000000000002</v>
      </c>
      <c r="N308" s="133">
        <f t="shared" si="321"/>
        <v>1374.6</v>
      </c>
      <c r="O308" s="133">
        <f t="shared" ref="O308:R308" si="322">SUM(O9,O32,O55,O78,O101,O124,O147,O170,O193,O216,O239,O262,O285)</f>
        <v>1467.1999999999998</v>
      </c>
      <c r="P308" s="133">
        <f t="shared" si="322"/>
        <v>1605.4000000000003</v>
      </c>
      <c r="Q308" s="133">
        <f t="shared" si="322"/>
        <v>1854.2000000000003</v>
      </c>
      <c r="R308" s="133">
        <f t="shared" si="322"/>
        <v>1873.2</v>
      </c>
      <c r="S308" s="133"/>
      <c r="T308" s="348">
        <f t="shared" si="269"/>
        <v>42.499393363447261</v>
      </c>
      <c r="U308" s="372">
        <f t="shared" si="270"/>
        <v>0.32717697838958687</v>
      </c>
      <c r="V308" s="354">
        <v>1.5</v>
      </c>
      <c r="W308" s="131"/>
      <c r="X308" s="131" t="s">
        <v>144</v>
      </c>
      <c r="Y308" s="135">
        <v>0</v>
      </c>
      <c r="Z308" s="135">
        <v>0</v>
      </c>
      <c r="AA308" s="135">
        <v>0</v>
      </c>
      <c r="AB308" s="135">
        <v>0</v>
      </c>
      <c r="AC308" s="135">
        <v>0</v>
      </c>
      <c r="AD308" s="135">
        <v>0</v>
      </c>
      <c r="AE308" s="135">
        <v>0</v>
      </c>
      <c r="AF308" s="135">
        <v>0</v>
      </c>
      <c r="AG308" s="135">
        <v>0</v>
      </c>
      <c r="AH308" s="411">
        <v>0</v>
      </c>
      <c r="AI308" s="135">
        <v>0</v>
      </c>
      <c r="AJ308" s="135">
        <v>884</v>
      </c>
      <c r="AK308" s="135">
        <f t="shared" ref="AK308" si="323">SUM(AK9,AK32,AK55,AK78,AK101,AK124,AK147,AK170,AK193,AK216,AK239,AK262,AK285)</f>
        <v>786</v>
      </c>
      <c r="AL308" s="135">
        <f t="shared" ref="AL308:AM308" si="324">SUM(AL9,AL32,AL55,AL78,AL101,AL124,AL147,AL170,AL193,AL216,AL239,AL262,AL285)</f>
        <v>946</v>
      </c>
      <c r="AM308" s="135">
        <f t="shared" si="324"/>
        <v>807</v>
      </c>
      <c r="AN308" s="135">
        <f t="shared" ref="AN308" si="325">SUM(AN9,AN32,AN55,AN78,AN101,AN124,AN147,AN170,AN193,AN216,AN239,AN262,AN285)</f>
        <v>854</v>
      </c>
      <c r="AO308" s="135"/>
      <c r="AR308" s="600"/>
      <c r="AS308" s="142" t="s">
        <v>37</v>
      </c>
      <c r="AT308" s="139">
        <f t="shared" ref="AT308:BG308" si="326">SUM(AT9,AT32,AT55,AT78,AT101,AT124,AT147,AT170,AT193,AT216,AT239,AT262,AT285)</f>
        <v>220</v>
      </c>
      <c r="AU308" s="139">
        <f t="shared" si="326"/>
        <v>237</v>
      </c>
      <c r="AV308" s="139">
        <f t="shared" si="326"/>
        <v>202</v>
      </c>
      <c r="AW308" s="139">
        <f t="shared" si="326"/>
        <v>174</v>
      </c>
      <c r="AX308" s="139">
        <f t="shared" si="326"/>
        <v>194</v>
      </c>
      <c r="AY308" s="139">
        <f t="shared" si="326"/>
        <v>216</v>
      </c>
      <c r="AZ308" s="139">
        <f t="shared" si="326"/>
        <v>220</v>
      </c>
      <c r="BA308" s="139">
        <v>241</v>
      </c>
      <c r="BB308" s="139">
        <f t="shared" si="326"/>
        <v>243</v>
      </c>
      <c r="BC308" s="139">
        <v>227</v>
      </c>
      <c r="BD308" s="139">
        <f t="shared" si="326"/>
        <v>212</v>
      </c>
      <c r="BE308" s="139">
        <f t="shared" ref="BE308:BF308" si="327">SUM(BE9,BE32,BE55,BE78,BE101,BE124,BE147,BE170,BE193,BE216,BE239,BE262,BE285)</f>
        <v>218</v>
      </c>
      <c r="BF308" s="139">
        <f t="shared" si="327"/>
        <v>218</v>
      </c>
      <c r="BG308" s="139">
        <f t="shared" si="326"/>
        <v>237</v>
      </c>
      <c r="BH308" s="139">
        <f t="shared" ref="BH308:BI308" si="328">SUM(BH9,BH32,BH55,BH78,BH101,BH124,BH147,BH170,BH193,BH216,BH239,BH262,BH285)</f>
        <v>304</v>
      </c>
      <c r="BI308" s="139">
        <f t="shared" si="328"/>
        <v>282</v>
      </c>
      <c r="BM308" s="604"/>
      <c r="BN308" s="142" t="s">
        <v>37</v>
      </c>
      <c r="BO308" s="139">
        <f t="shared" ref="BO308:CB308" si="329">SUM(BO9,BO32,BO55,BO78,BO101,BO124,BO147,BO170,BO193,BO216,BO239,BO262,BO285)</f>
        <v>321</v>
      </c>
      <c r="BP308" s="139">
        <f t="shared" si="329"/>
        <v>374</v>
      </c>
      <c r="BQ308" s="139">
        <f t="shared" si="329"/>
        <v>277</v>
      </c>
      <c r="BR308" s="139">
        <f t="shared" si="329"/>
        <v>293</v>
      </c>
      <c r="BS308" s="139">
        <f t="shared" si="329"/>
        <v>328</v>
      </c>
      <c r="BT308" s="139">
        <f t="shared" si="329"/>
        <v>403</v>
      </c>
      <c r="BU308" s="139">
        <f t="shared" si="329"/>
        <v>418</v>
      </c>
      <c r="BV308" s="139">
        <f t="shared" si="329"/>
        <v>509</v>
      </c>
      <c r="BW308" s="139">
        <f t="shared" si="329"/>
        <v>553</v>
      </c>
      <c r="BX308" s="139">
        <f t="shared" si="329"/>
        <v>518</v>
      </c>
      <c r="BY308" s="139">
        <f t="shared" si="329"/>
        <v>466</v>
      </c>
      <c r="BZ308" s="139">
        <v>420</v>
      </c>
      <c r="CA308" s="139">
        <v>446</v>
      </c>
      <c r="CB308" s="139">
        <f t="shared" si="329"/>
        <v>440</v>
      </c>
      <c r="CC308" s="139">
        <f t="shared" ref="CC308:CD308" si="330">SUM(CC9,CC32,CC55,CC78,CC101,CC124,CC147,CC170,CC193,CC216,CC239,CC262,CC285)</f>
        <v>500</v>
      </c>
      <c r="CD308" s="169">
        <f t="shared" si="330"/>
        <v>556</v>
      </c>
    </row>
    <row r="309" spans="2:82" ht="18" customHeight="1">
      <c r="B309" s="131" t="s">
        <v>38</v>
      </c>
      <c r="C309" s="135">
        <f t="shared" ref="C309:N309" si="331">SUM(C10,C33,C56,C79,C102,C125,C148,C171,C194,C217,C240,C263,C286)</f>
        <v>1982.8</v>
      </c>
      <c r="D309" s="135">
        <f t="shared" si="331"/>
        <v>2025.4</v>
      </c>
      <c r="E309" s="135">
        <f t="shared" si="331"/>
        <v>2071.8000000000002</v>
      </c>
      <c r="F309" s="133">
        <f t="shared" si="331"/>
        <v>1984.2</v>
      </c>
      <c r="G309" s="133">
        <f t="shared" si="331"/>
        <v>2009</v>
      </c>
      <c r="H309" s="133">
        <f t="shared" si="331"/>
        <v>2996.7999999999997</v>
      </c>
      <c r="I309" s="133">
        <f t="shared" si="331"/>
        <v>3988.2</v>
      </c>
      <c r="J309" s="133">
        <f t="shared" si="331"/>
        <v>4880.4000000000005</v>
      </c>
      <c r="K309" s="133">
        <f t="shared" si="331"/>
        <v>4808.0000000000009</v>
      </c>
      <c r="L309" s="133">
        <f t="shared" si="331"/>
        <v>4712.3999999999996</v>
      </c>
      <c r="M309" s="133">
        <f t="shared" si="331"/>
        <v>5256.4000000000005</v>
      </c>
      <c r="N309" s="133">
        <f t="shared" si="331"/>
        <v>4889.2</v>
      </c>
      <c r="O309" s="133">
        <f t="shared" ref="O309:R309" si="332">SUM(O10,O33,O56,O79,O102,O125,O148,O171,O194,O217,O240,O263,O286)</f>
        <v>5153.8</v>
      </c>
      <c r="P309" s="133">
        <f t="shared" si="332"/>
        <v>5332.2000000000007</v>
      </c>
      <c r="Q309" s="133">
        <f t="shared" si="332"/>
        <v>4600</v>
      </c>
      <c r="R309" s="133">
        <f t="shared" si="332"/>
        <v>4849</v>
      </c>
      <c r="S309" s="133"/>
      <c r="T309" s="348">
        <f t="shared" si="269"/>
        <v>130.1655507396132</v>
      </c>
      <c r="U309" s="372">
        <f t="shared" si="270"/>
        <v>1.0020653993153545</v>
      </c>
      <c r="V309" s="354">
        <v>1.5</v>
      </c>
      <c r="W309" s="131"/>
      <c r="X309" s="131" t="s">
        <v>37</v>
      </c>
      <c r="Y309" s="135">
        <f t="shared" ref="Y309:AE313" si="333">SUM(Y10,Y33,Y56,Y79,Y102,Y125,Y148,Y171,Y194,Y217,Y240,Y263,Y286)</f>
        <v>479</v>
      </c>
      <c r="Z309" s="135">
        <f t="shared" si="333"/>
        <v>562</v>
      </c>
      <c r="AA309" s="135">
        <f t="shared" si="333"/>
        <v>443</v>
      </c>
      <c r="AB309" s="135">
        <f t="shared" si="333"/>
        <v>468</v>
      </c>
      <c r="AC309" s="135">
        <f t="shared" si="333"/>
        <v>518</v>
      </c>
      <c r="AD309" s="135">
        <f t="shared" si="333"/>
        <v>631</v>
      </c>
      <c r="AE309" s="135">
        <f t="shared" si="333"/>
        <v>619</v>
      </c>
      <c r="AF309" s="135">
        <v>777</v>
      </c>
      <c r="AG309" s="135">
        <f t="shared" ref="AG309:AG313" si="334">SUM(AG10,AG33,AG56,AG79,AG102,AG125,AG148,AG171,AG194,AG217,AG240,AG263,AG286)</f>
        <v>801</v>
      </c>
      <c r="AH309" s="411">
        <v>799</v>
      </c>
      <c r="AI309" s="135">
        <v>744</v>
      </c>
      <c r="AJ309" s="135">
        <v>720</v>
      </c>
      <c r="AK309" s="135">
        <f t="shared" ref="AK309" si="335">SUM(AK10,AK33,AK56,AK79,AK102,AK125,AK148,AK171,AK194,AK217,AK240,AK263,AK286)</f>
        <v>764</v>
      </c>
      <c r="AL309" s="135">
        <f t="shared" ref="AL309:AM309" si="336">SUM(AL10,AL33,AL56,AL79,AL102,AL125,AL148,AL171,AL194,AL217,AL240,AL263,AL286)</f>
        <v>841</v>
      </c>
      <c r="AM309" s="135">
        <f t="shared" si="336"/>
        <v>975</v>
      </c>
      <c r="AN309" s="135">
        <f t="shared" ref="AN309" si="337">SUM(AN10,AN33,AN56,AN79,AN102,AN125,AN148,AN171,AN194,AN217,AN240,AN263,AN286)</f>
        <v>979</v>
      </c>
      <c r="AO309" s="135"/>
      <c r="AR309" s="601"/>
      <c r="AS309" s="144" t="s">
        <v>38</v>
      </c>
      <c r="AT309" s="145">
        <f t="shared" ref="AT309:BG309" si="338">SUM(AT10,AT33,AT56,AT79,AT102,AT125,AT148,AT171,AT194,AT217,AT240,AT263,AT286)</f>
        <v>438</v>
      </c>
      <c r="AU309" s="145">
        <f t="shared" si="338"/>
        <v>438</v>
      </c>
      <c r="AV309" s="146">
        <f t="shared" si="338"/>
        <v>404</v>
      </c>
      <c r="AW309" s="145">
        <f t="shared" si="338"/>
        <v>409</v>
      </c>
      <c r="AX309" s="145">
        <f t="shared" si="338"/>
        <v>391</v>
      </c>
      <c r="AY309" s="146">
        <f t="shared" si="338"/>
        <v>574</v>
      </c>
      <c r="AZ309" s="146">
        <f t="shared" si="338"/>
        <v>722</v>
      </c>
      <c r="BA309" s="146">
        <v>797</v>
      </c>
      <c r="BB309" s="146">
        <f t="shared" si="338"/>
        <v>901</v>
      </c>
      <c r="BC309" s="146">
        <v>789</v>
      </c>
      <c r="BD309" s="146">
        <f t="shared" si="338"/>
        <v>905</v>
      </c>
      <c r="BE309" s="146">
        <f t="shared" ref="BE309:BF309" si="339">SUM(BE10,BE33,BE56,BE79,BE102,BE125,BE148,BE171,BE194,BE217,BE240,BE263,BE286)</f>
        <v>918</v>
      </c>
      <c r="BF309" s="146">
        <f t="shared" si="339"/>
        <v>1021</v>
      </c>
      <c r="BG309" s="146">
        <f t="shared" si="338"/>
        <v>986</v>
      </c>
      <c r="BH309" s="146">
        <f t="shared" ref="BH309:BI309" si="340">SUM(BH10,BH33,BH56,BH79,BH102,BH125,BH148,BH171,BH194,BH217,BH240,BH263,BH286)</f>
        <v>907</v>
      </c>
      <c r="BI309" s="146">
        <f t="shared" si="340"/>
        <v>911</v>
      </c>
      <c r="BM309" s="604"/>
      <c r="BN309" s="144" t="s">
        <v>38</v>
      </c>
      <c r="BO309" s="145">
        <f t="shared" ref="BO309:CB309" si="341">SUM(BO10,BO33,BO56,BO79,BO102,BO125,BO148,BO171,BO194,BO217,BO240,BO263,BO286)</f>
        <v>732</v>
      </c>
      <c r="BP309" s="145">
        <f t="shared" si="341"/>
        <v>727</v>
      </c>
      <c r="BQ309" s="146">
        <f t="shared" si="341"/>
        <v>727</v>
      </c>
      <c r="BR309" s="145">
        <f t="shared" si="341"/>
        <v>671</v>
      </c>
      <c r="BS309" s="145">
        <f t="shared" si="341"/>
        <v>681</v>
      </c>
      <c r="BT309" s="146">
        <f t="shared" si="341"/>
        <v>1024</v>
      </c>
      <c r="BU309" s="146">
        <f t="shared" si="341"/>
        <v>1375</v>
      </c>
      <c r="BV309" s="146">
        <f t="shared" si="341"/>
        <v>1665</v>
      </c>
      <c r="BW309" s="146">
        <f t="shared" si="341"/>
        <v>1678</v>
      </c>
      <c r="BX309" s="146">
        <f t="shared" si="341"/>
        <v>1486</v>
      </c>
      <c r="BY309" s="146">
        <f t="shared" si="341"/>
        <v>1620</v>
      </c>
      <c r="BZ309" s="146">
        <v>1431</v>
      </c>
      <c r="CA309" s="146">
        <v>1548</v>
      </c>
      <c r="CB309" s="146">
        <f t="shared" si="341"/>
        <v>1511</v>
      </c>
      <c r="CC309" s="146">
        <f t="shared" ref="CC309:CD309" si="342">SUM(CC10,CC33,CC56,CC79,CC102,CC125,CC148,CC171,CC194,CC217,CC240,CC263,CC286)</f>
        <v>1385</v>
      </c>
      <c r="CD309" s="171">
        <f t="shared" si="342"/>
        <v>1438</v>
      </c>
    </row>
    <row r="310" spans="2:82">
      <c r="B310" s="131" t="s">
        <v>39</v>
      </c>
      <c r="C310" s="135">
        <f t="shared" ref="C310:N310" si="343">SUM(C11,C34,C57,C80,C103,C126,C149,C172,C195,C218,C241,C264,C287)</f>
        <v>0</v>
      </c>
      <c r="D310" s="135">
        <f t="shared" si="343"/>
        <v>0</v>
      </c>
      <c r="E310" s="135">
        <f t="shared" si="343"/>
        <v>0</v>
      </c>
      <c r="F310" s="133">
        <f t="shared" si="343"/>
        <v>3784</v>
      </c>
      <c r="G310" s="133">
        <f t="shared" si="343"/>
        <v>3415</v>
      </c>
      <c r="H310" s="133">
        <f t="shared" si="343"/>
        <v>3385</v>
      </c>
      <c r="I310" s="133">
        <f t="shared" si="343"/>
        <v>3589</v>
      </c>
      <c r="J310" s="133">
        <f t="shared" si="343"/>
        <v>3969</v>
      </c>
      <c r="K310" s="133">
        <f t="shared" si="343"/>
        <v>3356</v>
      </c>
      <c r="L310" s="133">
        <f t="shared" si="343"/>
        <v>3655</v>
      </c>
      <c r="M310" s="133">
        <f t="shared" si="343"/>
        <v>3681</v>
      </c>
      <c r="N310" s="133">
        <f t="shared" si="343"/>
        <v>3842</v>
      </c>
      <c r="O310" s="133">
        <f t="shared" ref="O310:R310" si="344">SUM(O11,O34,O57,O80,O103,O126,O149,O172,O195,O218,O241,O264,O287)</f>
        <v>3558</v>
      </c>
      <c r="P310" s="133">
        <f t="shared" si="344"/>
        <v>3868</v>
      </c>
      <c r="Q310" s="133">
        <f t="shared" si="344"/>
        <v>4043</v>
      </c>
      <c r="R310" s="133">
        <f t="shared" si="344"/>
        <v>3946</v>
      </c>
      <c r="S310" s="133"/>
      <c r="T310" s="348">
        <f t="shared" si="269"/>
        <v>52.381466368326869</v>
      </c>
      <c r="U310" s="372">
        <f t="shared" si="270"/>
        <v>0.40325304748337787</v>
      </c>
      <c r="V310" s="354">
        <v>0.5</v>
      </c>
      <c r="W310" s="131"/>
      <c r="X310" s="131" t="s">
        <v>38</v>
      </c>
      <c r="Y310" s="135">
        <f t="shared" si="333"/>
        <v>1065</v>
      </c>
      <c r="Z310" s="135">
        <f t="shared" si="333"/>
        <v>1072</v>
      </c>
      <c r="AA310" s="135">
        <f t="shared" si="333"/>
        <v>1089</v>
      </c>
      <c r="AB310" s="135">
        <f t="shared" si="333"/>
        <v>1047</v>
      </c>
      <c r="AC310" s="135">
        <f t="shared" si="333"/>
        <v>1056</v>
      </c>
      <c r="AD310" s="135">
        <f t="shared" si="333"/>
        <v>1583</v>
      </c>
      <c r="AE310" s="135">
        <f t="shared" si="333"/>
        <v>2089</v>
      </c>
      <c r="AF310" s="135">
        <v>2543</v>
      </c>
      <c r="AG310" s="135">
        <f t="shared" si="334"/>
        <v>2514</v>
      </c>
      <c r="AH310" s="411">
        <v>2467</v>
      </c>
      <c r="AI310" s="135">
        <v>2767</v>
      </c>
      <c r="AJ310" s="135">
        <v>2605</v>
      </c>
      <c r="AK310" s="135">
        <f t="shared" ref="AK310" si="345">SUM(AK11,AK34,AK57,AK80,AK103,AK126,AK149,AK172,AK195,AK218,AK241,AK264,AK287)</f>
        <v>2735</v>
      </c>
      <c r="AL310" s="135">
        <f t="shared" ref="AL310:AM310" si="346">SUM(AL11,AL34,AL57,AL80,AL103,AL126,AL149,AL172,AL195,AL218,AL241,AL264,AL287)</f>
        <v>2865</v>
      </c>
      <c r="AM310" s="135">
        <f t="shared" si="346"/>
        <v>2481</v>
      </c>
      <c r="AN310" s="135">
        <f t="shared" ref="AN310" si="347">SUM(AN11,AN34,AN57,AN80,AN103,AN126,AN149,AN172,AN195,AN218,AN241,AN264,AN287)</f>
        <v>2592</v>
      </c>
      <c r="AO310" s="135"/>
      <c r="AR310" s="600" t="s">
        <v>99</v>
      </c>
      <c r="AS310" s="137" t="s">
        <v>33</v>
      </c>
      <c r="AT310" s="138">
        <f t="shared" ref="AT310:BG310" si="348">SUM(AT11,AT34,AT57,AT80,AT103,AT126,AT149,AT172,AT195,AT218,AT241,AT264,AT287)</f>
        <v>11937</v>
      </c>
      <c r="AU310" s="138">
        <f t="shared" si="348"/>
        <v>12861</v>
      </c>
      <c r="AV310" s="138">
        <f t="shared" si="348"/>
        <v>13235</v>
      </c>
      <c r="AW310" s="138">
        <f t="shared" si="348"/>
        <v>12826</v>
      </c>
      <c r="AX310" s="138">
        <f t="shared" si="348"/>
        <v>14787</v>
      </c>
      <c r="AY310" s="138">
        <f t="shared" si="348"/>
        <v>17768</v>
      </c>
      <c r="AZ310" s="138">
        <f t="shared" si="348"/>
        <v>11056</v>
      </c>
      <c r="BA310" s="138">
        <v>10174</v>
      </c>
      <c r="BB310" s="138">
        <f t="shared" si="348"/>
        <v>8967</v>
      </c>
      <c r="BC310" s="138">
        <v>9091</v>
      </c>
      <c r="BD310" s="138">
        <f t="shared" si="348"/>
        <v>8535</v>
      </c>
      <c r="BE310" s="138">
        <f t="shared" ref="BE310:BF310" si="349">SUM(BE11,BE34,BE57,BE80,BE103,BE126,BE149,BE172,BE195,BE218,BE241,BE264,BE287)</f>
        <v>9622</v>
      </c>
      <c r="BF310" s="138">
        <f t="shared" si="349"/>
        <v>9012</v>
      </c>
      <c r="BG310" s="138">
        <f t="shared" si="348"/>
        <v>8975</v>
      </c>
      <c r="BH310" s="138">
        <f t="shared" ref="BH310:BI310" si="350">SUM(BH11,BH34,BH57,BH80,BH103,BH126,BH149,BH172,BH195,BH218,BH241,BH264,BH287)</f>
        <v>8738</v>
      </c>
      <c r="BI310" s="138">
        <f t="shared" si="350"/>
        <v>8168</v>
      </c>
      <c r="BM310" s="602" t="s">
        <v>52</v>
      </c>
      <c r="BN310" s="137" t="s">
        <v>33</v>
      </c>
      <c r="BO310" s="138">
        <f t="shared" ref="BO310:CB310" si="351">SUM(BO11,BO34,BO57,BO80,BO103,BO126,BO149,BO172,BO195,BO218,BO241,BO264,BO287)</f>
        <v>17226</v>
      </c>
      <c r="BP310" s="138">
        <f t="shared" si="351"/>
        <v>18643</v>
      </c>
      <c r="BQ310" s="138">
        <f t="shared" si="351"/>
        <v>19508</v>
      </c>
      <c r="BR310" s="138">
        <f t="shared" si="351"/>
        <v>19175</v>
      </c>
      <c r="BS310" s="138">
        <f t="shared" si="351"/>
        <v>22290</v>
      </c>
      <c r="BT310" s="138">
        <f t="shared" si="351"/>
        <v>28110</v>
      </c>
      <c r="BU310" s="138">
        <f t="shared" si="351"/>
        <v>18631</v>
      </c>
      <c r="BV310" s="138">
        <f t="shared" si="351"/>
        <v>17152</v>
      </c>
      <c r="BW310" s="138">
        <f t="shared" si="351"/>
        <v>14994</v>
      </c>
      <c r="BX310" s="138">
        <f t="shared" si="351"/>
        <v>15193</v>
      </c>
      <c r="BY310" s="138">
        <f t="shared" si="351"/>
        <v>14115</v>
      </c>
      <c r="BZ310" s="138">
        <v>15070</v>
      </c>
      <c r="CA310" s="138">
        <v>13966</v>
      </c>
      <c r="CB310" s="138">
        <f t="shared" si="351"/>
        <v>14399</v>
      </c>
      <c r="CC310" s="138">
        <f t="shared" ref="CC310:CD310" si="352">SUM(CC11,CC34,CC57,CC80,CC103,CC126,CC149,CC172,CC195,CC218,CC241,CC264,CC287)</f>
        <v>14448</v>
      </c>
      <c r="CD310" s="168">
        <f t="shared" si="352"/>
        <v>12654</v>
      </c>
    </row>
    <row r="311" spans="2:82">
      <c r="B311" s="131" t="s">
        <v>15</v>
      </c>
      <c r="C311" s="135">
        <f t="shared" ref="C311:N311" si="353">SUM(C12,C35,C58,C81,C104,C127,C150,C173,C196,C219,C242,C265,C288)</f>
        <v>5039</v>
      </c>
      <c r="D311" s="135">
        <f t="shared" si="353"/>
        <v>5885</v>
      </c>
      <c r="E311" s="135">
        <f t="shared" si="353"/>
        <v>5531</v>
      </c>
      <c r="F311" s="133">
        <f t="shared" si="353"/>
        <v>5275</v>
      </c>
      <c r="G311" s="133">
        <f t="shared" si="353"/>
        <v>4885</v>
      </c>
      <c r="H311" s="133">
        <f t="shared" si="353"/>
        <v>5261</v>
      </c>
      <c r="I311" s="133">
        <f t="shared" si="353"/>
        <v>5602</v>
      </c>
      <c r="J311" s="133">
        <f t="shared" si="353"/>
        <v>6439</v>
      </c>
      <c r="K311" s="133">
        <f t="shared" si="353"/>
        <v>6315</v>
      </c>
      <c r="L311" s="133">
        <f t="shared" si="353"/>
        <v>6116</v>
      </c>
      <c r="M311" s="133">
        <f t="shared" si="353"/>
        <v>5952</v>
      </c>
      <c r="N311" s="133">
        <f t="shared" si="353"/>
        <v>6267</v>
      </c>
      <c r="O311" s="133">
        <f t="shared" ref="O311:R311" si="354">SUM(O12,O35,O58,O81,O104,O127,O150,O173,O196,O219,O242,O265,O288)</f>
        <v>6392</v>
      </c>
      <c r="P311" s="133">
        <f t="shared" si="354"/>
        <v>6676</v>
      </c>
      <c r="Q311" s="133">
        <f t="shared" si="354"/>
        <v>6561</v>
      </c>
      <c r="R311" s="133">
        <f t="shared" si="354"/>
        <v>6571</v>
      </c>
      <c r="S311" s="133"/>
      <c r="T311" s="348">
        <f t="shared" si="269"/>
        <v>56.692595340137586</v>
      </c>
      <c r="U311" s="372">
        <f t="shared" si="270"/>
        <v>0.43644180710595587</v>
      </c>
      <c r="V311" s="354">
        <v>2</v>
      </c>
      <c r="W311" s="131"/>
      <c r="X311" s="131" t="s">
        <v>39</v>
      </c>
      <c r="Y311" s="135">
        <f t="shared" si="333"/>
        <v>0</v>
      </c>
      <c r="Z311" s="135">
        <f t="shared" si="333"/>
        <v>0</v>
      </c>
      <c r="AA311" s="135">
        <f t="shared" si="333"/>
        <v>0</v>
      </c>
      <c r="AB311" s="135">
        <f t="shared" si="333"/>
        <v>3784</v>
      </c>
      <c r="AC311" s="135">
        <f t="shared" si="333"/>
        <v>3415</v>
      </c>
      <c r="AD311" s="135">
        <f t="shared" si="333"/>
        <v>3385</v>
      </c>
      <c r="AE311" s="135">
        <f t="shared" si="333"/>
        <v>3589</v>
      </c>
      <c r="AF311" s="135">
        <v>3969</v>
      </c>
      <c r="AG311" s="135">
        <f t="shared" si="334"/>
        <v>3356</v>
      </c>
      <c r="AH311" s="411">
        <v>3655</v>
      </c>
      <c r="AI311" s="135">
        <v>3681</v>
      </c>
      <c r="AJ311" s="135">
        <v>3842</v>
      </c>
      <c r="AK311" s="135">
        <f t="shared" ref="AK311" si="355">SUM(AK12,AK35,AK58,AK81,AK104,AK127,AK150,AK173,AK196,AK219,AK242,AK265,AK288)</f>
        <v>3558</v>
      </c>
      <c r="AL311" s="135">
        <f t="shared" ref="AL311:AM311" si="356">SUM(AL12,AL35,AL58,AL81,AL104,AL127,AL150,AL173,AL196,AL219,AL242,AL265,AL288)</f>
        <v>3868</v>
      </c>
      <c r="AM311" s="135">
        <f t="shared" si="356"/>
        <v>4043</v>
      </c>
      <c r="AN311" s="135">
        <f t="shared" ref="AN311" si="357">SUM(AN12,AN35,AN58,AN81,AN104,AN127,AN150,AN173,AN196,AN219,AN242,AN265,AN288)</f>
        <v>3946</v>
      </c>
      <c r="AO311" s="135"/>
      <c r="AR311" s="600"/>
      <c r="AS311" s="142" t="s">
        <v>9</v>
      </c>
      <c r="AT311" s="139">
        <f t="shared" ref="AT311:BG311" si="358">SUM(AT12,AT35,AT58,AT81,AT104,AT127,AT150,AT173,AT196,AT219,AT242,AT265,AT288)</f>
        <v>8917</v>
      </c>
      <c r="AU311" s="139">
        <f t="shared" si="358"/>
        <v>8922</v>
      </c>
      <c r="AV311" s="139">
        <f t="shared" si="358"/>
        <v>9190</v>
      </c>
      <c r="AW311" s="139">
        <f t="shared" si="358"/>
        <v>9061</v>
      </c>
      <c r="AX311" s="139">
        <f t="shared" si="358"/>
        <v>9617</v>
      </c>
      <c r="AY311" s="139">
        <f t="shared" si="358"/>
        <v>11443</v>
      </c>
      <c r="AZ311" s="139">
        <f t="shared" si="358"/>
        <v>8340</v>
      </c>
      <c r="BA311" s="139">
        <v>7957</v>
      </c>
      <c r="BB311" s="139">
        <f t="shared" si="358"/>
        <v>7198</v>
      </c>
      <c r="BC311" s="139">
        <v>6886</v>
      </c>
      <c r="BD311" s="139">
        <f t="shared" si="358"/>
        <v>6604</v>
      </c>
      <c r="BE311" s="139">
        <f t="shared" ref="BE311:BF311" si="359">SUM(BE12,BE35,BE58,BE81,BE104,BE127,BE150,BE173,BE196,BE219,BE242,BE265,BE288)</f>
        <v>7379</v>
      </c>
      <c r="BF311" s="139">
        <f t="shared" si="359"/>
        <v>7233</v>
      </c>
      <c r="BG311" s="139">
        <f t="shared" si="358"/>
        <v>6957</v>
      </c>
      <c r="BH311" s="139">
        <f t="shared" ref="BH311:BI311" si="360">SUM(BH12,BH35,BH58,BH81,BH104,BH127,BH150,BH173,BH196,BH219,BH242,BH265,BH288)</f>
        <v>6812</v>
      </c>
      <c r="BI311" s="139">
        <f t="shared" si="360"/>
        <v>6787</v>
      </c>
      <c r="BM311" s="600"/>
      <c r="BN311" s="142" t="s">
        <v>9</v>
      </c>
      <c r="BO311" s="139">
        <f t="shared" ref="BO311:CB311" si="361">SUM(BO12,BO35,BO58,BO81,BO104,BO127,BO150,BO173,BO196,BO219,BO242,BO265,BO288)</f>
        <v>13214</v>
      </c>
      <c r="BP311" s="139">
        <f t="shared" si="361"/>
        <v>13407</v>
      </c>
      <c r="BQ311" s="139">
        <f t="shared" si="361"/>
        <v>13944</v>
      </c>
      <c r="BR311" s="139">
        <f t="shared" si="361"/>
        <v>13911</v>
      </c>
      <c r="BS311" s="139">
        <f t="shared" si="361"/>
        <v>15196</v>
      </c>
      <c r="BT311" s="139">
        <f t="shared" si="361"/>
        <v>19054</v>
      </c>
      <c r="BU311" s="139">
        <f t="shared" si="361"/>
        <v>14937</v>
      </c>
      <c r="BV311" s="139">
        <f t="shared" si="361"/>
        <v>14140</v>
      </c>
      <c r="BW311" s="139">
        <f t="shared" si="361"/>
        <v>12519</v>
      </c>
      <c r="BX311" s="139">
        <f t="shared" si="361"/>
        <v>12044</v>
      </c>
      <c r="BY311" s="139">
        <f t="shared" si="361"/>
        <v>11296</v>
      </c>
      <c r="BZ311" s="139">
        <v>12171</v>
      </c>
      <c r="CA311" s="139">
        <v>11427</v>
      </c>
      <c r="CB311" s="139">
        <f t="shared" si="361"/>
        <v>11530</v>
      </c>
      <c r="CC311" s="139">
        <f t="shared" ref="CC311:CD311" si="362">SUM(CC12,CC35,CC58,CC81,CC104,CC127,CC150,CC173,CC196,CC219,CC242,CC265,CC288)</f>
        <v>11801</v>
      </c>
      <c r="CD311" s="169">
        <f t="shared" si="362"/>
        <v>11227</v>
      </c>
    </row>
    <row r="312" spans="2:82">
      <c r="B312" s="131" t="s">
        <v>40</v>
      </c>
      <c r="C312" s="135">
        <f t="shared" ref="C312:N312" si="363">SUM(C13,C36,C59,C82,C105,C128,C151,C174,C197,C220,C243,C266,C289)</f>
        <v>0</v>
      </c>
      <c r="D312" s="135">
        <f t="shared" si="363"/>
        <v>0</v>
      </c>
      <c r="E312" s="135">
        <f t="shared" si="363"/>
        <v>0</v>
      </c>
      <c r="F312" s="133">
        <f t="shared" si="363"/>
        <v>471743</v>
      </c>
      <c r="G312" s="133">
        <f t="shared" si="363"/>
        <v>425155</v>
      </c>
      <c r="H312" s="133">
        <f t="shared" si="363"/>
        <v>599719</v>
      </c>
      <c r="I312" s="133">
        <f t="shared" si="363"/>
        <v>716536.39999999944</v>
      </c>
      <c r="J312" s="133">
        <f t="shared" si="363"/>
        <v>871003</v>
      </c>
      <c r="K312" s="133">
        <f t="shared" si="363"/>
        <v>798978</v>
      </c>
      <c r="L312" s="133">
        <f t="shared" si="363"/>
        <v>672600.5</v>
      </c>
      <c r="M312" s="133">
        <f t="shared" si="363"/>
        <v>585211</v>
      </c>
      <c r="N312" s="133">
        <f t="shared" si="363"/>
        <v>602313.05999999994</v>
      </c>
      <c r="O312" s="133">
        <f t="shared" ref="O312:R312" si="364">SUM(O13,O36,O59,O82,O105,O128,O151,O174,O197,O220,O243,O266,O289)</f>
        <v>680813.9</v>
      </c>
      <c r="P312" s="133">
        <f t="shared" si="364"/>
        <v>696975.27</v>
      </c>
      <c r="Q312" s="133">
        <f t="shared" si="364"/>
        <v>929512.03400130011</v>
      </c>
      <c r="R312" s="133">
        <f t="shared" si="364"/>
        <v>939631.09374954482</v>
      </c>
      <c r="S312" s="133"/>
      <c r="T312" s="348">
        <f t="shared" si="269"/>
        <v>20339.806785004563</v>
      </c>
      <c r="U312" s="372">
        <f t="shared" si="270"/>
        <v>156.58380033888619</v>
      </c>
      <c r="V312" s="354">
        <v>50</v>
      </c>
      <c r="W312" s="131"/>
      <c r="X312" s="131" t="s">
        <v>15</v>
      </c>
      <c r="Y312" s="135">
        <f t="shared" si="333"/>
        <v>5039</v>
      </c>
      <c r="Z312" s="135">
        <f t="shared" si="333"/>
        <v>5885</v>
      </c>
      <c r="AA312" s="135">
        <f t="shared" si="333"/>
        <v>5531</v>
      </c>
      <c r="AB312" s="135">
        <f t="shared" si="333"/>
        <v>5275</v>
      </c>
      <c r="AC312" s="135">
        <f t="shared" si="333"/>
        <v>4885</v>
      </c>
      <c r="AD312" s="135">
        <f t="shared" si="333"/>
        <v>5261</v>
      </c>
      <c r="AE312" s="135">
        <f t="shared" si="333"/>
        <v>5602</v>
      </c>
      <c r="AF312" s="135">
        <v>6439</v>
      </c>
      <c r="AG312" s="135">
        <f t="shared" si="334"/>
        <v>6315</v>
      </c>
      <c r="AH312" s="411">
        <v>6116</v>
      </c>
      <c r="AI312" s="135">
        <v>5952</v>
      </c>
      <c r="AJ312" s="135">
        <v>6267</v>
      </c>
      <c r="AK312" s="135">
        <f t="shared" ref="AK312" si="365">SUM(AK13,AK36,AK59,AK82,AK105,AK128,AK151,AK174,AK197,AK220,AK243,AK266,AK289)</f>
        <v>6392</v>
      </c>
      <c r="AL312" s="135">
        <f t="shared" ref="AL312:AM312" si="366">SUM(AL13,AL36,AL59,AL82,AL105,AL128,AL151,AL174,AL197,AL220,AL243,AL266,AL289)</f>
        <v>6676</v>
      </c>
      <c r="AM312" s="135">
        <f t="shared" si="366"/>
        <v>6561</v>
      </c>
      <c r="AN312" s="135">
        <f t="shared" ref="AN312" si="367">SUM(AN13,AN36,AN59,AN82,AN105,AN128,AN151,AN174,AN197,AN220,AN243,AN266,AN289)</f>
        <v>6571</v>
      </c>
      <c r="AO312" s="135"/>
      <c r="AR312" s="600"/>
      <c r="AS312" s="142" t="s">
        <v>34</v>
      </c>
      <c r="AT312" s="139">
        <f t="shared" ref="AT312:BG312" si="368">SUM(AT13,AT36,AT59,AT82,AT105,AT128,AT151,AT174,AT197,AT220,AT243,AT266,AT289)</f>
        <v>7902</v>
      </c>
      <c r="AU312" s="139">
        <f t="shared" si="368"/>
        <v>6251</v>
      </c>
      <c r="AV312" s="139">
        <f t="shared" si="368"/>
        <v>6591</v>
      </c>
      <c r="AW312" s="139">
        <f t="shared" si="368"/>
        <v>6492</v>
      </c>
      <c r="AX312" s="139">
        <f t="shared" si="368"/>
        <v>6906</v>
      </c>
      <c r="AY312" s="139">
        <f t="shared" si="368"/>
        <v>7808</v>
      </c>
      <c r="AZ312" s="139">
        <f t="shared" si="368"/>
        <v>6690</v>
      </c>
      <c r="BA312" s="139">
        <v>6421</v>
      </c>
      <c r="BB312" s="139">
        <f t="shared" si="368"/>
        <v>5839</v>
      </c>
      <c r="BC312" s="139">
        <v>5572</v>
      </c>
      <c r="BD312" s="139">
        <f t="shared" si="368"/>
        <v>5363</v>
      </c>
      <c r="BE312" s="139">
        <f t="shared" ref="BE312:BF312" si="369">SUM(BE13,BE36,BE59,BE82,BE105,BE128,BE151,BE174,BE197,BE220,BE243,BE266,BE289)</f>
        <v>5385</v>
      </c>
      <c r="BF312" s="139">
        <f t="shared" si="369"/>
        <v>5844</v>
      </c>
      <c r="BG312" s="139">
        <f t="shared" si="368"/>
        <v>5907</v>
      </c>
      <c r="BH312" s="139">
        <f t="shared" ref="BH312:BI312" si="370">SUM(BH13,BH36,BH59,BH82,BH105,BH128,BH151,BH174,BH197,BH220,BH243,BH266,BH289)</f>
        <v>5721</v>
      </c>
      <c r="BI312" s="139">
        <f t="shared" si="370"/>
        <v>5809</v>
      </c>
      <c r="BM312" s="600"/>
      <c r="BN312" s="142" t="s">
        <v>34</v>
      </c>
      <c r="BO312" s="139">
        <f t="shared" ref="BO312:CB312" si="371">SUM(BO13,BO36,BO59,BO82,BO105,BO128,BO151,BO174,BO197,BO220,BO243,BO266,BO289)</f>
        <v>12365</v>
      </c>
      <c r="BP312" s="139">
        <f t="shared" si="371"/>
        <v>9882</v>
      </c>
      <c r="BQ312" s="139">
        <f t="shared" si="371"/>
        <v>10402</v>
      </c>
      <c r="BR312" s="139">
        <f t="shared" si="371"/>
        <v>10297</v>
      </c>
      <c r="BS312" s="139">
        <f t="shared" si="371"/>
        <v>11287</v>
      </c>
      <c r="BT312" s="139">
        <f t="shared" si="371"/>
        <v>13573</v>
      </c>
      <c r="BU312" s="139">
        <f t="shared" si="371"/>
        <v>12338</v>
      </c>
      <c r="BV312" s="139">
        <f t="shared" si="371"/>
        <v>12038</v>
      </c>
      <c r="BW312" s="139">
        <f t="shared" si="371"/>
        <v>10905</v>
      </c>
      <c r="BX312" s="139">
        <f t="shared" si="371"/>
        <v>10255</v>
      </c>
      <c r="BY312" s="139">
        <f t="shared" si="371"/>
        <v>9570</v>
      </c>
      <c r="BZ312" s="139">
        <v>9572</v>
      </c>
      <c r="CA312" s="139">
        <v>9951</v>
      </c>
      <c r="CB312" s="139">
        <f t="shared" si="371"/>
        <v>9908</v>
      </c>
      <c r="CC312" s="139">
        <f t="shared" ref="CC312:CD312" si="372">SUM(CC13,CC36,CC59,CC82,CC105,CC128,CC151,CC174,CC197,CC220,CC243,CC266,CC289)</f>
        <v>10145</v>
      </c>
      <c r="CD312" s="169">
        <f t="shared" si="372"/>
        <v>10262</v>
      </c>
    </row>
    <row r="313" spans="2:82" ht="18.75" thickBot="1">
      <c r="B313" s="147" t="s">
        <v>41</v>
      </c>
      <c r="C313" s="150">
        <f t="shared" ref="C313:N313" si="373">Y314</f>
        <v>15.399958746313217</v>
      </c>
      <c r="D313" s="150">
        <f t="shared" si="373"/>
        <v>15.92004255699181</v>
      </c>
      <c r="E313" s="150">
        <f t="shared" si="373"/>
        <v>15.624578064618824</v>
      </c>
      <c r="F313" s="150">
        <f t="shared" si="373"/>
        <v>15.218716083242539</v>
      </c>
      <c r="G313" s="150">
        <f t="shared" si="373"/>
        <v>14.520091812946584</v>
      </c>
      <c r="H313" s="150">
        <f t="shared" si="373"/>
        <v>13.865023002266131</v>
      </c>
      <c r="I313" s="150">
        <f t="shared" si="373"/>
        <v>14.302510399387181</v>
      </c>
      <c r="J313" s="150">
        <f t="shared" si="373"/>
        <v>16.276833784000825</v>
      </c>
      <c r="K313" s="150">
        <f t="shared" si="373"/>
        <v>17.958268710099428</v>
      </c>
      <c r="L313" s="150">
        <f t="shared" si="373"/>
        <v>19.699628480307542</v>
      </c>
      <c r="M313" s="150">
        <f t="shared" si="373"/>
        <v>19.857979644618183</v>
      </c>
      <c r="N313" s="150">
        <f t="shared" si="373"/>
        <v>20.631229949727413</v>
      </c>
      <c r="O313" s="150">
        <f t="shared" ref="O313" si="374">AK314</f>
        <v>21.957539348211338</v>
      </c>
      <c r="P313" s="150">
        <f t="shared" ref="P313" si="375">AL314</f>
        <v>23.77969928235493</v>
      </c>
      <c r="Q313" s="150">
        <f t="shared" ref="Q313" si="376">AM314</f>
        <v>23.382664953838013</v>
      </c>
      <c r="R313" s="150">
        <f t="shared" ref="R313" si="377">AN314</f>
        <v>25.017572074711978</v>
      </c>
      <c r="S313" s="149"/>
      <c r="T313" s="350">
        <f t="shared" si="269"/>
        <v>2.2464835205007829</v>
      </c>
      <c r="U313" s="373">
        <f t="shared" si="270"/>
        <v>1.7294310155297466E-2</v>
      </c>
      <c r="V313" s="355">
        <v>0.05</v>
      </c>
      <c r="W313" s="131"/>
      <c r="X313" s="131" t="s">
        <v>40</v>
      </c>
      <c r="Y313" s="135">
        <f t="shared" si="333"/>
        <v>0</v>
      </c>
      <c r="Z313" s="135">
        <f t="shared" si="333"/>
        <v>0</v>
      </c>
      <c r="AA313" s="135">
        <f t="shared" si="333"/>
        <v>0</v>
      </c>
      <c r="AB313" s="135">
        <f t="shared" si="333"/>
        <v>471743</v>
      </c>
      <c r="AC313" s="135">
        <f t="shared" si="333"/>
        <v>425155</v>
      </c>
      <c r="AD313" s="135">
        <f t="shared" si="333"/>
        <v>599719</v>
      </c>
      <c r="AE313" s="135">
        <f t="shared" si="333"/>
        <v>716536.39999999944</v>
      </c>
      <c r="AF313" s="135">
        <v>871003</v>
      </c>
      <c r="AG313" s="135">
        <f t="shared" si="334"/>
        <v>798978</v>
      </c>
      <c r="AH313" s="411">
        <v>672600.5</v>
      </c>
      <c r="AI313" s="135">
        <v>585211</v>
      </c>
      <c r="AJ313" s="135">
        <v>602313.05999999994</v>
      </c>
      <c r="AK313" s="135">
        <f t="shared" ref="AK313" si="378">SUM(AK14,AK37,AK60,AK83,AK106,AK129,AK152,AK175,AK198,AK221,AK244,AK267,AK290)</f>
        <v>680813.9</v>
      </c>
      <c r="AL313" s="135">
        <f t="shared" ref="AL313:AM313" si="379">SUM(AL14,AL37,AL60,AL83,AL106,AL129,AL152,AL175,AL198,AL221,AL244,AL267,AL290)</f>
        <v>696975.27</v>
      </c>
      <c r="AM313" s="135">
        <f t="shared" si="379"/>
        <v>929512.03400130011</v>
      </c>
      <c r="AN313" s="135">
        <f t="shared" ref="AN313" si="380">SUM(AN14,AN37,AN60,AN83,AN106,AN129,AN152,AN175,AN198,AN221,AN244,AN267,AN290)</f>
        <v>939631.09374954482</v>
      </c>
      <c r="AO313" s="135"/>
      <c r="AR313" s="600"/>
      <c r="AS313" s="142" t="s">
        <v>36</v>
      </c>
      <c r="AT313" s="139">
        <f t="shared" ref="AT313:BG313" si="381">SUM(AT14,AT37,AT60,AT83,AT106,AT129,AT152,AT175,AT198,AT221,AT244,AT267,AT290)</f>
        <v>2488</v>
      </c>
      <c r="AU313" s="139">
        <f t="shared" si="381"/>
        <v>2482</v>
      </c>
      <c r="AV313" s="139">
        <f t="shared" si="381"/>
        <v>2478</v>
      </c>
      <c r="AW313" s="139">
        <f t="shared" si="381"/>
        <v>2537</v>
      </c>
      <c r="AX313" s="139">
        <f t="shared" si="381"/>
        <v>2522</v>
      </c>
      <c r="AY313" s="139">
        <f t="shared" si="381"/>
        <v>2840</v>
      </c>
      <c r="AZ313" s="139">
        <f t="shared" si="381"/>
        <v>2919</v>
      </c>
      <c r="BA313" s="139">
        <v>3276</v>
      </c>
      <c r="BB313" s="139">
        <f t="shared" si="381"/>
        <v>3283</v>
      </c>
      <c r="BC313" s="139">
        <v>3332</v>
      </c>
      <c r="BD313" s="139">
        <f t="shared" si="381"/>
        <v>3225</v>
      </c>
      <c r="BE313" s="139">
        <f t="shared" ref="BE313:BF313" si="382">SUM(BE14,BE37,BE60,BE83,BE106,BE129,BE152,BE175,BE198,BE221,BE244,BE267,BE290)</f>
        <v>3349</v>
      </c>
      <c r="BF313" s="139">
        <f t="shared" si="382"/>
        <v>3513</v>
      </c>
      <c r="BG313" s="139">
        <f t="shared" si="381"/>
        <v>3807</v>
      </c>
      <c r="BH313" s="139">
        <f t="shared" ref="BH313:BI313" si="383">SUM(BH14,BH37,BH60,BH83,BH106,BH129,BH152,BH175,BH198,BH221,BH244,BH267,BH290)</f>
        <v>3789</v>
      </c>
      <c r="BI313" s="139">
        <f t="shared" si="383"/>
        <v>3991</v>
      </c>
      <c r="BM313" s="600"/>
      <c r="BN313" s="142" t="s">
        <v>36</v>
      </c>
      <c r="BO313" s="139">
        <f t="shared" ref="BO313:CB313" si="384">SUM(BO14,BO37,BO60,BO83,BO106,BO129,BO152,BO175,BO198,BO221,BO244,BO267,BO290)</f>
        <v>3295</v>
      </c>
      <c r="BP313" s="139">
        <f t="shared" si="384"/>
        <v>3604</v>
      </c>
      <c r="BQ313" s="139">
        <f t="shared" si="384"/>
        <v>3855</v>
      </c>
      <c r="BR313" s="139">
        <f t="shared" si="384"/>
        <v>3890</v>
      </c>
      <c r="BS313" s="139">
        <f t="shared" si="384"/>
        <v>4068</v>
      </c>
      <c r="BT313" s="139">
        <f t="shared" si="384"/>
        <v>4769</v>
      </c>
      <c r="BU313" s="139">
        <f t="shared" si="384"/>
        <v>5479</v>
      </c>
      <c r="BV313" s="139">
        <f t="shared" si="384"/>
        <v>6321</v>
      </c>
      <c r="BW313" s="139">
        <f t="shared" si="384"/>
        <v>6483</v>
      </c>
      <c r="BX313" s="139">
        <f t="shared" si="384"/>
        <v>6748</v>
      </c>
      <c r="BY313" s="139">
        <f t="shared" si="384"/>
        <v>6322</v>
      </c>
      <c r="BZ313" s="139">
        <v>6499</v>
      </c>
      <c r="CA313" s="139">
        <v>6738</v>
      </c>
      <c r="CB313" s="139">
        <f t="shared" si="384"/>
        <v>7027</v>
      </c>
      <c r="CC313" s="139">
        <f t="shared" ref="CC313:CD313" si="385">SUM(CC14,CC37,CC60,CC83,CC106,CC129,CC152,CC175,CC198,CC221,CC244,CC267,CC290)</f>
        <v>6900</v>
      </c>
      <c r="CD313" s="169">
        <f t="shared" si="385"/>
        <v>7355</v>
      </c>
    </row>
    <row r="314" spans="2:82">
      <c r="C314" s="131"/>
      <c r="D314" s="131"/>
      <c r="E314" s="131"/>
      <c r="W314" s="131"/>
      <c r="X314" s="147" t="s">
        <v>41</v>
      </c>
      <c r="Y314" s="261">
        <f t="shared" ref="Y314:AE314" si="386">(Y307+Y309)/CH17*100</f>
        <v>15.399958746313217</v>
      </c>
      <c r="Z314" s="261">
        <f t="shared" si="386"/>
        <v>15.92004255699181</v>
      </c>
      <c r="AA314" s="261">
        <f t="shared" si="386"/>
        <v>15.624578064618824</v>
      </c>
      <c r="AB314" s="261">
        <f t="shared" si="386"/>
        <v>15.218716083242539</v>
      </c>
      <c r="AC314" s="261">
        <f t="shared" si="386"/>
        <v>14.520091812946584</v>
      </c>
      <c r="AD314" s="261">
        <f t="shared" si="386"/>
        <v>13.865023002266131</v>
      </c>
      <c r="AE314" s="261">
        <f t="shared" si="386"/>
        <v>14.302510399387181</v>
      </c>
      <c r="AF314" s="261">
        <v>16.276833784000825</v>
      </c>
      <c r="AG314" s="261">
        <f>(AG307+AG309+$V$13*AG308)/CP17*100</f>
        <v>17.958268710099428</v>
      </c>
      <c r="AH314" s="415">
        <v>19.699628480307542</v>
      </c>
      <c r="AI314" s="261">
        <v>19.857979644618183</v>
      </c>
      <c r="AJ314" s="261">
        <v>20.631229949727413</v>
      </c>
      <c r="AK314" s="261">
        <f>(AK307+AK309+$V$13*AK308)/CT17*100</f>
        <v>21.957539348211338</v>
      </c>
      <c r="AL314" s="261">
        <f>(AL307+AL309+$V$13*AL308)/CU17*100</f>
        <v>23.77969928235493</v>
      </c>
      <c r="AM314" s="261">
        <f>(AM307+AM309+$V$13*AM308)/CV17*100</f>
        <v>23.382664953838013</v>
      </c>
      <c r="AN314" s="261">
        <f>(AN307+AN309+$V$13*AN308)/CW17*100</f>
        <v>25.017572074711978</v>
      </c>
      <c r="AO314" s="405"/>
      <c r="AR314" s="600"/>
      <c r="AS314" s="131" t="s">
        <v>144</v>
      </c>
      <c r="AT314" s="139">
        <f t="shared" ref="AT314:BG314" si="387">SUM(AT15,AT38,AT61,AT84,AT107,AT130,AT153,AT176,AT199,AT222,AT245,AT268,AT291)</f>
        <v>0</v>
      </c>
      <c r="AU314" s="139">
        <f t="shared" si="387"/>
        <v>0</v>
      </c>
      <c r="AV314" s="139">
        <f t="shared" si="387"/>
        <v>0</v>
      </c>
      <c r="AW314" s="139">
        <f t="shared" si="387"/>
        <v>0</v>
      </c>
      <c r="AX314" s="139">
        <f t="shared" si="387"/>
        <v>0</v>
      </c>
      <c r="AY314" s="139">
        <f t="shared" si="387"/>
        <v>0</v>
      </c>
      <c r="AZ314" s="139">
        <f t="shared" si="387"/>
        <v>0</v>
      </c>
      <c r="BA314" s="139">
        <v>0</v>
      </c>
      <c r="BB314" s="139">
        <f t="shared" si="387"/>
        <v>0</v>
      </c>
      <c r="BC314" s="139">
        <v>0</v>
      </c>
      <c r="BD314" s="139">
        <f t="shared" si="387"/>
        <v>0</v>
      </c>
      <c r="BE314" s="139">
        <f t="shared" ref="BE314:BF314" si="388">SUM(BE15,BE38,BE61,BE84,BE107,BE130,BE153,BE176,BE199,BE222,BE245,BE268,BE291)</f>
        <v>330</v>
      </c>
      <c r="BF314" s="139">
        <f t="shared" si="388"/>
        <v>304</v>
      </c>
      <c r="BG314" s="139">
        <f t="shared" si="387"/>
        <v>345</v>
      </c>
      <c r="BH314" s="139">
        <f t="shared" ref="BH314:BI314" si="389">SUM(BH15,BH38,BH61,BH84,BH107,BH130,BH153,BH176,BH199,BH222,BH245,BH268,BH291)</f>
        <v>278</v>
      </c>
      <c r="BI314" s="139">
        <f t="shared" si="389"/>
        <v>287</v>
      </c>
      <c r="BM314" s="600"/>
      <c r="BN314" s="131" t="s">
        <v>144</v>
      </c>
      <c r="BO314" s="139">
        <f t="shared" ref="BO314:CB314" si="390">SUM(BO15,BO38,BO61,BO84,BO107,BO130,BO153,BO176,BO199,BO222,BO245,BO268,BO291)</f>
        <v>0</v>
      </c>
      <c r="BP314" s="139">
        <f t="shared" si="390"/>
        <v>0</v>
      </c>
      <c r="BQ314" s="139">
        <f t="shared" si="390"/>
        <v>0</v>
      </c>
      <c r="BR314" s="139">
        <f t="shared" si="390"/>
        <v>0</v>
      </c>
      <c r="BS314" s="139">
        <f t="shared" si="390"/>
        <v>0</v>
      </c>
      <c r="BT314" s="139">
        <f t="shared" si="390"/>
        <v>0</v>
      </c>
      <c r="BU314" s="139">
        <f t="shared" si="390"/>
        <v>0</v>
      </c>
      <c r="BV314" s="139">
        <f t="shared" si="390"/>
        <v>0</v>
      </c>
      <c r="BW314" s="139">
        <f t="shared" si="390"/>
        <v>0</v>
      </c>
      <c r="BX314" s="139">
        <f t="shared" si="390"/>
        <v>0</v>
      </c>
      <c r="BY314" s="139">
        <f t="shared" si="390"/>
        <v>0</v>
      </c>
      <c r="BZ314" s="139">
        <v>655</v>
      </c>
      <c r="CA314" s="139">
        <v>594</v>
      </c>
      <c r="CB314" s="139">
        <f t="shared" si="390"/>
        <v>670</v>
      </c>
      <c r="CC314" s="139">
        <f t="shared" ref="CC314:CD314" si="391">SUM(CC15,CC38,CC61,CC84,CC107,CC130,CC153,CC176,CC199,CC222,CC245,CC268,CC291)</f>
        <v>549</v>
      </c>
      <c r="CD314" s="169">
        <f t="shared" si="391"/>
        <v>547</v>
      </c>
    </row>
    <row r="315" spans="2:82" ht="18" customHeight="1">
      <c r="C315" s="131"/>
      <c r="D315" s="131"/>
      <c r="E315" s="131"/>
      <c r="W315" s="131"/>
      <c r="X315" s="122"/>
      <c r="AR315" s="600"/>
      <c r="AS315" s="142" t="s">
        <v>37</v>
      </c>
      <c r="AT315" s="139">
        <f t="shared" ref="AT315:BG315" si="392">SUM(AT16,AT39,AT62,AT85,AT108,AT131,AT154,AT177,AT200,AT223,AT246,AT269,AT292)</f>
        <v>148</v>
      </c>
      <c r="AU315" s="139">
        <f t="shared" si="392"/>
        <v>174</v>
      </c>
      <c r="AV315" s="139">
        <f t="shared" si="392"/>
        <v>143</v>
      </c>
      <c r="AW315" s="139">
        <f t="shared" si="392"/>
        <v>177</v>
      </c>
      <c r="AX315" s="139">
        <f t="shared" si="392"/>
        <v>197</v>
      </c>
      <c r="AY315" s="139">
        <f t="shared" si="392"/>
        <v>239</v>
      </c>
      <c r="AZ315" s="139">
        <f t="shared" si="392"/>
        <v>214</v>
      </c>
      <c r="BA315" s="139">
        <v>277</v>
      </c>
      <c r="BB315" s="139">
        <f t="shared" si="392"/>
        <v>296</v>
      </c>
      <c r="BC315" s="139">
        <v>307</v>
      </c>
      <c r="BD315" s="139">
        <f t="shared" si="392"/>
        <v>283</v>
      </c>
      <c r="BE315" s="139">
        <f t="shared" ref="BE315:BF315" si="393">SUM(BE16,BE39,BE62,BE85,BE108,BE131,BE154,BE177,BE200,BE223,BE246,BE269,BE292)</f>
        <v>263</v>
      </c>
      <c r="BF315" s="139">
        <f t="shared" si="393"/>
        <v>302</v>
      </c>
      <c r="BG315" s="139">
        <f t="shared" si="392"/>
        <v>348</v>
      </c>
      <c r="BH315" s="139">
        <f t="shared" ref="BH315:BI315" si="394">SUM(BH16,BH39,BH62,BH85,BH108,BH131,BH154,BH177,BH200,BH223,BH246,BH269,BH292)</f>
        <v>384</v>
      </c>
      <c r="BI315" s="139">
        <f t="shared" si="394"/>
        <v>395</v>
      </c>
      <c r="BM315" s="600"/>
      <c r="BN315" s="142" t="s">
        <v>37</v>
      </c>
      <c r="BO315" s="139">
        <f t="shared" ref="BO315:CB315" si="395">SUM(BO16,BO39,BO62,BO85,BO108,BO131,BO154,BO177,BO200,BO223,BO246,BO269,BO292)</f>
        <v>168</v>
      </c>
      <c r="BP315" s="139">
        <f t="shared" si="395"/>
        <v>223</v>
      </c>
      <c r="BQ315" s="139">
        <f t="shared" si="395"/>
        <v>176</v>
      </c>
      <c r="BR315" s="139">
        <f t="shared" si="395"/>
        <v>204</v>
      </c>
      <c r="BS315" s="139">
        <f t="shared" si="395"/>
        <v>240</v>
      </c>
      <c r="BT315" s="139">
        <f t="shared" si="395"/>
        <v>309</v>
      </c>
      <c r="BU315" s="139">
        <f t="shared" si="395"/>
        <v>321</v>
      </c>
      <c r="BV315" s="139">
        <f t="shared" si="395"/>
        <v>448</v>
      </c>
      <c r="BW315" s="139">
        <f t="shared" si="395"/>
        <v>474</v>
      </c>
      <c r="BX315" s="139">
        <f t="shared" si="395"/>
        <v>504</v>
      </c>
      <c r="BY315" s="139">
        <f t="shared" si="395"/>
        <v>501</v>
      </c>
      <c r="BZ315" s="139">
        <v>467</v>
      </c>
      <c r="CA315" s="139">
        <v>501</v>
      </c>
      <c r="CB315" s="139">
        <f t="shared" si="395"/>
        <v>567</v>
      </c>
      <c r="CC315" s="139">
        <f t="shared" ref="CC315:CD315" si="396">SUM(CC16,CC39,CC62,CC85,CC108,CC131,CC154,CC177,CC200,CC223,CC246,CC269,CC292)</f>
        <v>627</v>
      </c>
      <c r="CD315" s="169">
        <f t="shared" si="396"/>
        <v>636</v>
      </c>
    </row>
    <row r="316" spans="2:82">
      <c r="C316" s="131"/>
      <c r="D316" s="131"/>
      <c r="E316" s="131"/>
      <c r="W316" s="131"/>
      <c r="X316" s="122"/>
      <c r="Y316" s="131"/>
      <c r="Z316" s="131"/>
      <c r="AA316" s="131"/>
      <c r="AB316" s="122"/>
      <c r="AC316" s="122"/>
      <c r="AD316" s="122"/>
      <c r="AE316" s="122"/>
      <c r="AF316" s="326"/>
      <c r="AG316" s="122"/>
      <c r="AH316" s="122"/>
      <c r="AI316" s="122"/>
      <c r="AJ316" s="122"/>
      <c r="AK316" s="122"/>
      <c r="AL316" s="122"/>
      <c r="AM316" s="156"/>
      <c r="AN316" s="122"/>
      <c r="AO316" s="122"/>
      <c r="AR316" s="601"/>
      <c r="AS316" s="144" t="s">
        <v>38</v>
      </c>
      <c r="AT316" s="145">
        <f t="shared" ref="AT316:BG316" si="397">SUM(AT17,AT40,AT63,AT86,AT109,AT132,AT155,AT178,AT201,AT224,AT247,AT270,AT293)</f>
        <v>355</v>
      </c>
      <c r="AU316" s="145">
        <f t="shared" si="397"/>
        <v>363</v>
      </c>
      <c r="AV316" s="146">
        <f t="shared" si="397"/>
        <v>362</v>
      </c>
      <c r="AW316" s="145">
        <f t="shared" si="397"/>
        <v>370</v>
      </c>
      <c r="AX316" s="145">
        <f t="shared" si="397"/>
        <v>399</v>
      </c>
      <c r="AY316" s="146">
        <f t="shared" si="397"/>
        <v>525</v>
      </c>
      <c r="AZ316" s="146">
        <f t="shared" si="397"/>
        <v>730</v>
      </c>
      <c r="BA316" s="146">
        <v>945</v>
      </c>
      <c r="BB316" s="146">
        <f t="shared" si="397"/>
        <v>918</v>
      </c>
      <c r="BC316" s="146">
        <v>923</v>
      </c>
      <c r="BD316" s="146">
        <f t="shared" si="397"/>
        <v>983</v>
      </c>
      <c r="BE316" s="146">
        <f t="shared" ref="BE316:BF316" si="398">SUM(BE17,BE40,BE63,BE86,BE109,BE132,BE155,BE178,BE201,BE224,BE247,BE270,BE293)</f>
        <v>927</v>
      </c>
      <c r="BF316" s="146">
        <f t="shared" si="398"/>
        <v>1008</v>
      </c>
      <c r="BG316" s="146">
        <f t="shared" si="397"/>
        <v>1046</v>
      </c>
      <c r="BH316" s="146">
        <f t="shared" ref="BH316:BI316" si="399">SUM(BH17,BH40,BH63,BH86,BH109,BH132,BH155,BH178,BH201,BH224,BH247,BH270,BH293)</f>
        <v>851</v>
      </c>
      <c r="BI316" s="146">
        <f t="shared" si="399"/>
        <v>939</v>
      </c>
      <c r="BM316" s="601"/>
      <c r="BN316" s="144" t="s">
        <v>38</v>
      </c>
      <c r="BO316" s="145">
        <f t="shared" ref="BO316:CB316" si="400">SUM(BO17,BO40,BO63,BO86,BO109,BO132,BO155,BO178,BO201,BO224,BO247,BO270,BO293)</f>
        <v>448</v>
      </c>
      <c r="BP316" s="145">
        <f t="shared" si="400"/>
        <v>486</v>
      </c>
      <c r="BQ316" s="146">
        <f t="shared" si="400"/>
        <v>548</v>
      </c>
      <c r="BR316" s="145">
        <f t="shared" si="400"/>
        <v>512</v>
      </c>
      <c r="BS316" s="145">
        <f t="shared" si="400"/>
        <v>572</v>
      </c>
      <c r="BT316" s="146">
        <f t="shared" si="400"/>
        <v>871</v>
      </c>
      <c r="BU316" s="146">
        <f t="shared" si="400"/>
        <v>1196</v>
      </c>
      <c r="BV316" s="146">
        <f t="shared" si="400"/>
        <v>1534</v>
      </c>
      <c r="BW316" s="146">
        <f t="shared" si="400"/>
        <v>1414</v>
      </c>
      <c r="BX316" s="146">
        <f t="shared" si="400"/>
        <v>1512</v>
      </c>
      <c r="BY316" s="146">
        <f t="shared" si="400"/>
        <v>1699</v>
      </c>
      <c r="BZ316" s="146">
        <v>1518</v>
      </c>
      <c r="CA316" s="146">
        <v>1579</v>
      </c>
      <c r="CB316" s="146">
        <f t="shared" si="400"/>
        <v>1695</v>
      </c>
      <c r="CC316" s="146">
        <f t="shared" ref="CC316:CD316" si="401">SUM(CC17,CC40,CC63,CC86,CC109,CC132,CC155,CC178,CC201,CC224,CC247,CC270,CC293)</f>
        <v>1360</v>
      </c>
      <c r="CD316" s="171">
        <f t="shared" si="401"/>
        <v>1532</v>
      </c>
    </row>
    <row r="317" spans="2:82">
      <c r="C317" s="172"/>
      <c r="D317" s="172"/>
      <c r="E317" s="172"/>
      <c r="F317" s="172"/>
      <c r="G317" s="172"/>
      <c r="H317" s="172"/>
      <c r="M317" s="172"/>
      <c r="N317" s="172"/>
      <c r="W317" s="131"/>
      <c r="X317" s="122"/>
      <c r="Y317" s="131"/>
      <c r="Z317" s="131"/>
      <c r="AA317" s="131"/>
      <c r="AB317" s="122"/>
      <c r="AC317" s="122"/>
      <c r="AD317" s="122"/>
      <c r="AE317" s="122"/>
      <c r="AF317" s="326"/>
      <c r="AG317" s="122"/>
      <c r="AH317" s="122"/>
      <c r="AI317" s="122"/>
      <c r="AJ317" s="122"/>
      <c r="AK317" s="122"/>
      <c r="AL317" s="122"/>
      <c r="AM317" s="156"/>
      <c r="AN317" s="122"/>
      <c r="AO317" s="122"/>
      <c r="AR317" s="602" t="s">
        <v>100</v>
      </c>
      <c r="AS317" s="137" t="s">
        <v>33</v>
      </c>
      <c r="AT317" s="138">
        <f t="shared" ref="AT317:BG317" si="402">SUM(AT18,AT41,AT64,AT87,AT110,AT133,AT156,AT179,AT202,AT225,AT248,AT271,AT294)</f>
        <v>4230</v>
      </c>
      <c r="AU317" s="138">
        <f t="shared" si="402"/>
        <v>4413</v>
      </c>
      <c r="AV317" s="138">
        <f t="shared" si="402"/>
        <v>4538</v>
      </c>
      <c r="AW317" s="138">
        <f t="shared" si="402"/>
        <v>4178</v>
      </c>
      <c r="AX317" s="138">
        <f t="shared" si="402"/>
        <v>4981</v>
      </c>
      <c r="AY317" s="138">
        <f t="shared" si="402"/>
        <v>7801</v>
      </c>
      <c r="AZ317" s="138">
        <f t="shared" si="402"/>
        <v>5714</v>
      </c>
      <c r="BA317" s="138">
        <v>4737</v>
      </c>
      <c r="BB317" s="138">
        <f t="shared" si="402"/>
        <v>3619</v>
      </c>
      <c r="BC317" s="138">
        <v>3138</v>
      </c>
      <c r="BD317" s="138">
        <f t="shared" si="402"/>
        <v>2538</v>
      </c>
      <c r="BE317" s="138">
        <f t="shared" ref="BE317:BF317" si="403">SUM(BE18,BE41,BE64,BE87,BE110,BE133,BE156,BE179,BE202,BE225,BE248,BE271,BE294)</f>
        <v>2020</v>
      </c>
      <c r="BF317" s="138">
        <f t="shared" si="403"/>
        <v>1815</v>
      </c>
      <c r="BG317" s="138">
        <f t="shared" si="402"/>
        <v>2067</v>
      </c>
      <c r="BH317" s="138">
        <f t="shared" ref="BH317:BI317" si="404">SUM(BH18,BH41,BH64,BH87,BH110,BH133,BH156,BH179,BH202,BH225,BH248,BH271,BH294)</f>
        <v>2886</v>
      </c>
      <c r="BI317" s="138">
        <f t="shared" si="404"/>
        <v>1877</v>
      </c>
      <c r="BM317" s="602" t="s">
        <v>70</v>
      </c>
      <c r="BN317" s="137" t="s">
        <v>33</v>
      </c>
      <c r="BO317" s="138">
        <f t="shared" ref="BO317:CB317" si="405">SUM(BO18,BO41,BO64,BO87,BO110,BO133,BO156,BO179,BO202,BO225,BO248,BO271,BO294)</f>
        <v>20386</v>
      </c>
      <c r="BP317" s="138">
        <f t="shared" si="405"/>
        <v>21662</v>
      </c>
      <c r="BQ317" s="138">
        <f t="shared" si="405"/>
        <v>22041</v>
      </c>
      <c r="BR317" s="138">
        <f t="shared" si="405"/>
        <v>21173</v>
      </c>
      <c r="BS317" s="138">
        <f t="shared" si="405"/>
        <v>24116</v>
      </c>
      <c r="BT317" s="138">
        <f t="shared" si="405"/>
        <v>29695</v>
      </c>
      <c r="BU317" s="138">
        <f t="shared" si="405"/>
        <v>19314</v>
      </c>
      <c r="BV317" s="138">
        <f t="shared" si="405"/>
        <v>17256</v>
      </c>
      <c r="BW317" s="138">
        <f t="shared" si="405"/>
        <v>15281</v>
      </c>
      <c r="BX317" s="138">
        <f t="shared" si="405"/>
        <v>14784</v>
      </c>
      <c r="BY317" s="138">
        <f t="shared" si="405"/>
        <v>14041</v>
      </c>
      <c r="BZ317" s="138">
        <v>15219</v>
      </c>
      <c r="CA317" s="138">
        <v>14321</v>
      </c>
      <c r="CB317" s="138">
        <f t="shared" si="405"/>
        <v>14398</v>
      </c>
      <c r="CC317" s="138">
        <f t="shared" ref="CC317:CD317" si="406">SUM(CC18,CC41,CC64,CC87,CC110,CC133,CC156,CC179,CC202,CC225,CC248,CC271,CC294)</f>
        <v>14690</v>
      </c>
      <c r="CD317" s="168">
        <f t="shared" si="406"/>
        <v>12975</v>
      </c>
    </row>
    <row r="318" spans="2:82">
      <c r="C318" s="172"/>
      <c r="D318" s="172"/>
      <c r="E318" s="172"/>
      <c r="F318" s="172"/>
      <c r="G318" s="172"/>
      <c r="H318" s="172"/>
      <c r="M318" s="172"/>
      <c r="N318" s="172"/>
      <c r="W318" s="131"/>
      <c r="X318" s="122"/>
      <c r="Y318" s="131"/>
      <c r="Z318" s="131"/>
      <c r="AA318" s="131"/>
      <c r="AB318" s="122"/>
      <c r="AC318" s="122"/>
      <c r="AD318" s="122"/>
      <c r="AE318" s="122"/>
      <c r="AF318" s="326"/>
      <c r="AG318" s="122"/>
      <c r="AH318" s="122"/>
      <c r="AI318" s="122"/>
      <c r="AJ318" s="122"/>
      <c r="AK318" s="122"/>
      <c r="AL318" s="122"/>
      <c r="AM318" s="156"/>
      <c r="AN318" s="122"/>
      <c r="AO318" s="122"/>
      <c r="AR318" s="600"/>
      <c r="AS318" s="142" t="s">
        <v>9</v>
      </c>
      <c r="AT318" s="139">
        <f t="shared" ref="AT318:BG318" si="407">SUM(AT19,AT42,AT65,AT88,AT111,AT134,AT157,AT180,AT203,AT226,AT249,AT272,AT295)</f>
        <v>4112</v>
      </c>
      <c r="AU318" s="139">
        <f t="shared" si="407"/>
        <v>3779</v>
      </c>
      <c r="AV318" s="139">
        <f t="shared" si="407"/>
        <v>3851</v>
      </c>
      <c r="AW318" s="139">
        <f t="shared" si="407"/>
        <v>3687</v>
      </c>
      <c r="AX318" s="139">
        <f t="shared" si="407"/>
        <v>4130</v>
      </c>
      <c r="AY318" s="139">
        <f t="shared" si="407"/>
        <v>5982</v>
      </c>
      <c r="AZ318" s="139">
        <f t="shared" si="407"/>
        <v>5384</v>
      </c>
      <c r="BA318" s="139">
        <v>4863</v>
      </c>
      <c r="BB318" s="139">
        <f t="shared" si="407"/>
        <v>3861</v>
      </c>
      <c r="BC318" s="139">
        <v>3337</v>
      </c>
      <c r="BD318" s="139">
        <f t="shared" si="407"/>
        <v>2758</v>
      </c>
      <c r="BE318" s="139">
        <f t="shared" ref="BE318:BF318" si="408">SUM(BE19,BE42,BE65,BE88,BE111,BE134,BE157,BE180,BE203,BE226,BE249,BE272,BE295)</f>
        <v>2288</v>
      </c>
      <c r="BF318" s="139">
        <f t="shared" si="408"/>
        <v>1960</v>
      </c>
      <c r="BG318" s="139">
        <f t="shared" si="407"/>
        <v>2144</v>
      </c>
      <c r="BH318" s="139">
        <f t="shared" ref="BH318:BI318" si="409">SUM(BH19,BH42,BH65,BH88,BH111,BH134,BH157,BH180,BH203,BH226,BH249,BH272,BH295)</f>
        <v>2839</v>
      </c>
      <c r="BI318" s="139">
        <f t="shared" si="409"/>
        <v>2556</v>
      </c>
      <c r="BM318" s="600"/>
      <c r="BN318" s="142" t="s">
        <v>9</v>
      </c>
      <c r="BO318" s="139">
        <f t="shared" ref="BO318:CB318" si="410">SUM(BO19,BO42,BO65,BO88,BO111,BO134,BO157,BO180,BO203,BO226,BO249,BO272,BO295)</f>
        <v>15750</v>
      </c>
      <c r="BP318" s="139">
        <f t="shared" si="410"/>
        <v>15601</v>
      </c>
      <c r="BQ318" s="139">
        <f t="shared" si="410"/>
        <v>15897</v>
      </c>
      <c r="BR318" s="139">
        <f t="shared" si="410"/>
        <v>15403</v>
      </c>
      <c r="BS318" s="139">
        <f t="shared" si="410"/>
        <v>16373</v>
      </c>
      <c r="BT318" s="139">
        <f t="shared" si="410"/>
        <v>20044</v>
      </c>
      <c r="BU318" s="139">
        <f t="shared" si="410"/>
        <v>15438</v>
      </c>
      <c r="BV318" s="139">
        <f t="shared" si="410"/>
        <v>14344</v>
      </c>
      <c r="BW318" s="139">
        <f t="shared" si="410"/>
        <v>12733</v>
      </c>
      <c r="BX318" s="139">
        <f t="shared" si="410"/>
        <v>11794</v>
      </c>
      <c r="BY318" s="139">
        <f t="shared" si="410"/>
        <v>11242</v>
      </c>
      <c r="BZ318" s="139">
        <v>12222</v>
      </c>
      <c r="CA318" s="139">
        <v>11788</v>
      </c>
      <c r="CB318" s="139">
        <f t="shared" si="410"/>
        <v>11544</v>
      </c>
      <c r="CC318" s="139">
        <f t="shared" ref="CC318:CD318" si="411">SUM(CC19,CC42,CC65,CC88,CC111,CC134,CC157,CC180,CC203,CC226,CC249,CC272,CC295)</f>
        <v>11703</v>
      </c>
      <c r="CD318" s="169">
        <f t="shared" si="411"/>
        <v>11336</v>
      </c>
    </row>
    <row r="319" spans="2:82">
      <c r="C319" s="172"/>
      <c r="D319" s="172"/>
      <c r="E319" s="172"/>
      <c r="F319" s="172"/>
      <c r="G319" s="172"/>
      <c r="H319" s="172"/>
      <c r="M319" s="172"/>
      <c r="N319" s="172"/>
      <c r="W319" s="151"/>
      <c r="X319" s="122"/>
      <c r="Y319" s="131"/>
      <c r="Z319" s="131"/>
      <c r="AA319" s="131"/>
      <c r="AB319" s="122"/>
      <c r="AC319" s="122"/>
      <c r="AD319" s="122"/>
      <c r="AE319" s="122"/>
      <c r="AF319" s="326"/>
      <c r="AG319" s="122"/>
      <c r="AH319" s="122"/>
      <c r="AI319" s="122"/>
      <c r="AJ319" s="122"/>
      <c r="AK319" s="122"/>
      <c r="AL319" s="122"/>
      <c r="AM319" s="156"/>
      <c r="AN319" s="122"/>
      <c r="AO319" s="122"/>
      <c r="AR319" s="600"/>
      <c r="AS319" s="142" t="s">
        <v>34</v>
      </c>
      <c r="AT319" s="139">
        <f t="shared" ref="AT319:BG319" si="412">SUM(AT20,AT43,AT66,AT89,AT112,AT135,AT158,AT181,AT204,AT227,AT250,AT273,AT296)</f>
        <v>3730</v>
      </c>
      <c r="AU319" s="139">
        <f t="shared" si="412"/>
        <v>3270</v>
      </c>
      <c r="AV319" s="139">
        <f t="shared" si="412"/>
        <v>3346</v>
      </c>
      <c r="AW319" s="139">
        <f t="shared" si="412"/>
        <v>3174</v>
      </c>
      <c r="AX319" s="139">
        <f t="shared" si="412"/>
        <v>3572</v>
      </c>
      <c r="AY319" s="139">
        <f t="shared" si="412"/>
        <v>4631</v>
      </c>
      <c r="AZ319" s="139">
        <f t="shared" si="412"/>
        <v>4603</v>
      </c>
      <c r="BA319" s="139">
        <v>4653</v>
      </c>
      <c r="BB319" s="139">
        <f t="shared" si="412"/>
        <v>3913</v>
      </c>
      <c r="BC319" s="139">
        <v>3199</v>
      </c>
      <c r="BD319" s="139">
        <f t="shared" si="412"/>
        <v>2757</v>
      </c>
      <c r="BE319" s="139">
        <f t="shared" ref="BE319:BF319" si="413">SUM(BE20,BE43,BE66,BE89,BE112,BE135,BE158,BE181,BE204,BE227,BE250,BE273,BE296)</f>
        <v>2407</v>
      </c>
      <c r="BF319" s="139">
        <f t="shared" si="413"/>
        <v>2087</v>
      </c>
      <c r="BG319" s="139">
        <f t="shared" si="412"/>
        <v>2035</v>
      </c>
      <c r="BH319" s="139">
        <f t="shared" ref="BH319:BI319" si="414">SUM(BH20,BH43,BH66,BH89,BH112,BH135,BH158,BH181,BH204,BH227,BH250,BH273,BH296)</f>
        <v>2613</v>
      </c>
      <c r="BI319" s="139">
        <f t="shared" si="414"/>
        <v>2779</v>
      </c>
      <c r="BM319" s="600"/>
      <c r="BN319" s="142" t="s">
        <v>34</v>
      </c>
      <c r="BO319" s="139">
        <f t="shared" ref="BO319:CB319" si="415">SUM(BO20,BO43,BO66,BO89,BO112,BO135,BO158,BO181,BO204,BO227,BO250,BO273,BO296)</f>
        <v>14542</v>
      </c>
      <c r="BP319" s="139">
        <f t="shared" si="415"/>
        <v>11333</v>
      </c>
      <c r="BQ319" s="139">
        <f t="shared" si="415"/>
        <v>11756</v>
      </c>
      <c r="BR319" s="139">
        <f t="shared" si="415"/>
        <v>11322</v>
      </c>
      <c r="BS319" s="139">
        <f t="shared" si="415"/>
        <v>11985</v>
      </c>
      <c r="BT319" s="139">
        <f t="shared" si="415"/>
        <v>13806</v>
      </c>
      <c r="BU319" s="139">
        <f t="shared" si="415"/>
        <v>12343</v>
      </c>
      <c r="BV319" s="139">
        <f t="shared" si="415"/>
        <v>11970</v>
      </c>
      <c r="BW319" s="139">
        <f t="shared" si="415"/>
        <v>10713</v>
      </c>
      <c r="BX319" s="139">
        <f t="shared" si="415"/>
        <v>9751</v>
      </c>
      <c r="BY319" s="139">
        <f t="shared" si="415"/>
        <v>9286</v>
      </c>
      <c r="BZ319" s="139">
        <v>9111</v>
      </c>
      <c r="CA319" s="139">
        <v>9765</v>
      </c>
      <c r="CB319" s="139">
        <f t="shared" si="415"/>
        <v>9862</v>
      </c>
      <c r="CC319" s="139">
        <f t="shared" ref="CC319:CD319" si="416">SUM(CC20,CC43,CC66,CC89,CC112,CC135,CC158,CC181,CC204,CC227,CC250,CC273,CC296)</f>
        <v>9910</v>
      </c>
      <c r="CD319" s="169">
        <f t="shared" si="416"/>
        <v>9972</v>
      </c>
    </row>
    <row r="320" spans="2:82">
      <c r="C320" s="131"/>
      <c r="D320" s="131"/>
      <c r="E320" s="131"/>
      <c r="X320" s="122"/>
      <c r="Y320" s="131"/>
      <c r="Z320" s="131"/>
      <c r="AA320" s="131"/>
      <c r="AB320" s="122"/>
      <c r="AC320" s="122" t="s">
        <v>14</v>
      </c>
      <c r="AD320" s="122"/>
      <c r="AE320" s="122"/>
      <c r="AF320" s="326"/>
      <c r="AG320" s="122"/>
      <c r="AH320" s="122"/>
      <c r="AI320" s="122"/>
      <c r="AJ320" s="122"/>
      <c r="AK320" s="122"/>
      <c r="AL320" s="122"/>
      <c r="AM320" s="156"/>
      <c r="AN320" s="122"/>
      <c r="AO320" s="122"/>
      <c r="AR320" s="600"/>
      <c r="AS320" s="142" t="s">
        <v>36</v>
      </c>
      <c r="AT320" s="139">
        <f t="shared" ref="AT320:BG320" si="417">SUM(AT21,AT44,AT67,AT90,AT113,AT136,AT159,AT182,AT205,AT228,AT251,AT274,AT297)</f>
        <v>1447</v>
      </c>
      <c r="AU320" s="139">
        <f t="shared" si="417"/>
        <v>1590</v>
      </c>
      <c r="AV320" s="139">
        <f t="shared" si="417"/>
        <v>1762</v>
      </c>
      <c r="AW320" s="139">
        <f t="shared" si="417"/>
        <v>1703</v>
      </c>
      <c r="AX320" s="139">
        <f t="shared" si="417"/>
        <v>1736</v>
      </c>
      <c r="AY320" s="139">
        <f t="shared" si="417"/>
        <v>2023</v>
      </c>
      <c r="AZ320" s="139">
        <f t="shared" si="417"/>
        <v>2453</v>
      </c>
      <c r="BA320" s="139">
        <v>2847</v>
      </c>
      <c r="BB320" s="139">
        <f t="shared" si="417"/>
        <v>2932</v>
      </c>
      <c r="BC320" s="139">
        <v>2932</v>
      </c>
      <c r="BD320" s="139">
        <f t="shared" si="417"/>
        <v>2618</v>
      </c>
      <c r="BE320" s="139">
        <f t="shared" ref="BE320:BF320" si="418">SUM(BE21,BE44,BE67,BE90,BE113,BE136,BE159,BE182,BE205,BE228,BE251,BE274,BE297)</f>
        <v>2403</v>
      </c>
      <c r="BF320" s="139">
        <f t="shared" si="418"/>
        <v>2231</v>
      </c>
      <c r="BG320" s="139">
        <f t="shared" si="417"/>
        <v>2128</v>
      </c>
      <c r="BH320" s="139">
        <f t="shared" ref="BH320:BI320" si="419">SUM(BH21,BH44,BH67,BH90,BH113,BH136,BH159,BH182,BH205,BH228,BH251,BH274,BH297)</f>
        <v>1975</v>
      </c>
      <c r="BI320" s="139">
        <f t="shared" si="419"/>
        <v>2276</v>
      </c>
      <c r="BM320" s="600"/>
      <c r="BN320" s="142" t="s">
        <v>36</v>
      </c>
      <c r="BO320" s="139">
        <f t="shared" ref="BO320:CB320" si="420">SUM(BO21,BO44,BO67,BO90,BO113,BO136,BO159,BO182,BO205,BO228,BO251,BO274,BO297)</f>
        <v>4374</v>
      </c>
      <c r="BP320" s="139">
        <f t="shared" si="420"/>
        <v>4427</v>
      </c>
      <c r="BQ320" s="139">
        <f t="shared" si="420"/>
        <v>4530</v>
      </c>
      <c r="BR320" s="139">
        <f t="shared" si="420"/>
        <v>4456</v>
      </c>
      <c r="BS320" s="139">
        <f t="shared" si="420"/>
        <v>4448</v>
      </c>
      <c r="BT320" s="139">
        <f t="shared" si="420"/>
        <v>4967</v>
      </c>
      <c r="BU320" s="139">
        <f t="shared" si="420"/>
        <v>5403</v>
      </c>
      <c r="BV320" s="139">
        <f t="shared" si="420"/>
        <v>5952</v>
      </c>
      <c r="BW320" s="139">
        <f t="shared" si="420"/>
        <v>5997</v>
      </c>
      <c r="BX320" s="139">
        <f t="shared" si="420"/>
        <v>6062</v>
      </c>
      <c r="BY320" s="139">
        <f t="shared" si="420"/>
        <v>5776</v>
      </c>
      <c r="BZ320" s="139">
        <v>5715</v>
      </c>
      <c r="CA320" s="139">
        <v>5920</v>
      </c>
      <c r="CB320" s="139">
        <f t="shared" si="420"/>
        <v>6403</v>
      </c>
      <c r="CC320" s="139">
        <f t="shared" ref="CC320:CD320" si="421">SUM(CC21,CC44,CC67,CC90,CC113,CC136,CC159,CC182,CC205,CC228,CC251,CC274,CC297)</f>
        <v>6275</v>
      </c>
      <c r="CD320" s="169">
        <f t="shared" si="421"/>
        <v>6535</v>
      </c>
    </row>
    <row r="321" spans="3:82" ht="22.5">
      <c r="C321" s="122"/>
      <c r="D321" s="122"/>
      <c r="E321" s="122"/>
      <c r="X321" s="594" t="s">
        <v>127</v>
      </c>
      <c r="Y321" s="595"/>
      <c r="Z321" s="595"/>
      <c r="AA321" s="595"/>
      <c r="AB321" s="595"/>
      <c r="AC321" s="595"/>
      <c r="AD321" s="595"/>
      <c r="AE321" s="595"/>
      <c r="AF321" s="595"/>
      <c r="AG321" s="595"/>
      <c r="AH321" s="595"/>
      <c r="AI321" s="595"/>
      <c r="AJ321" s="595"/>
      <c r="AK321" s="595"/>
      <c r="AL321" s="595"/>
      <c r="AM321" s="595"/>
      <c r="AN321" s="596"/>
      <c r="AO321" s="406"/>
      <c r="AR321" s="600"/>
      <c r="AS321" s="131" t="s">
        <v>144</v>
      </c>
      <c r="AT321" s="139">
        <f t="shared" ref="AT321:BG321" si="422">SUM(AT22,AT45,AT68,AT91,AT114,AT137,AT160,AT183,AT206,AT229,AT252,AT275,AT298)</f>
        <v>0</v>
      </c>
      <c r="AU321" s="139">
        <f t="shared" si="422"/>
        <v>0</v>
      </c>
      <c r="AV321" s="139">
        <f t="shared" si="422"/>
        <v>0</v>
      </c>
      <c r="AW321" s="139">
        <f t="shared" si="422"/>
        <v>0</v>
      </c>
      <c r="AX321" s="139">
        <f t="shared" si="422"/>
        <v>0</v>
      </c>
      <c r="AY321" s="139">
        <f t="shared" si="422"/>
        <v>0</v>
      </c>
      <c r="AZ321" s="139">
        <f t="shared" si="422"/>
        <v>0</v>
      </c>
      <c r="BA321" s="139">
        <v>0</v>
      </c>
      <c r="BB321" s="139">
        <f t="shared" si="422"/>
        <v>0</v>
      </c>
      <c r="BC321" s="139">
        <v>0</v>
      </c>
      <c r="BD321" s="139">
        <f t="shared" si="422"/>
        <v>0</v>
      </c>
      <c r="BE321" s="139">
        <f t="shared" ref="BE321:BF321" si="423">SUM(BE22,BE45,BE68,BE91,BE114,BE137,BE160,BE183,BE206,BE229,BE252,BE275,BE298)</f>
        <v>211</v>
      </c>
      <c r="BF321" s="139">
        <f t="shared" si="423"/>
        <v>189</v>
      </c>
      <c r="BG321" s="139">
        <f t="shared" si="422"/>
        <v>192</v>
      </c>
      <c r="BH321" s="139">
        <f t="shared" ref="BH321:BI321" si="424">SUM(BH22,BH45,BH68,BH91,BH114,BH137,BH160,BH183,BH206,BH229,BH252,BH275,BH298)</f>
        <v>144</v>
      </c>
      <c r="BI321" s="139">
        <f t="shared" si="424"/>
        <v>157</v>
      </c>
      <c r="BM321" s="600"/>
      <c r="BN321" s="131" t="s">
        <v>144</v>
      </c>
      <c r="BO321" s="139">
        <f t="shared" ref="BO321:CB321" si="425">SUM(BO22,BO45,BO68,BO91,BO114,BO137,BO160,BO183,BO206,BO229,BO252,BO275,BO298)</f>
        <v>0</v>
      </c>
      <c r="BP321" s="139">
        <f t="shared" si="425"/>
        <v>0</v>
      </c>
      <c r="BQ321" s="139">
        <f t="shared" si="425"/>
        <v>0</v>
      </c>
      <c r="BR321" s="139">
        <f t="shared" si="425"/>
        <v>0</v>
      </c>
      <c r="BS321" s="139">
        <f t="shared" si="425"/>
        <v>0</v>
      </c>
      <c r="BT321" s="139">
        <f t="shared" si="425"/>
        <v>0</v>
      </c>
      <c r="BU321" s="139">
        <f t="shared" si="425"/>
        <v>0</v>
      </c>
      <c r="BV321" s="139">
        <f t="shared" si="425"/>
        <v>0</v>
      </c>
      <c r="BW321" s="139">
        <f t="shared" si="425"/>
        <v>0</v>
      </c>
      <c r="BX321" s="139">
        <f t="shared" si="425"/>
        <v>0</v>
      </c>
      <c r="BY321" s="139">
        <f t="shared" si="425"/>
        <v>0</v>
      </c>
      <c r="BZ321" s="139">
        <v>532</v>
      </c>
      <c r="CA321" s="139">
        <v>473</v>
      </c>
      <c r="CB321" s="139">
        <f t="shared" si="425"/>
        <v>579</v>
      </c>
      <c r="CC321" s="139">
        <f t="shared" ref="CC321:CD321" si="426">SUM(CC22,CC45,CC68,CC91,CC114,CC137,CC160,CC183,CC206,CC229,CC252,CC275,CC298)</f>
        <v>482</v>
      </c>
      <c r="CD321" s="169">
        <f t="shared" si="426"/>
        <v>508</v>
      </c>
    </row>
    <row r="322" spans="3:82">
      <c r="D322" s="119" t="s">
        <v>14</v>
      </c>
      <c r="X322" s="597" t="s">
        <v>133</v>
      </c>
      <c r="Y322" s="598"/>
      <c r="Z322" s="598"/>
      <c r="AA322" s="598"/>
      <c r="AB322" s="598"/>
      <c r="AC322" s="598"/>
      <c r="AD322" s="598"/>
      <c r="AE322" s="598"/>
      <c r="AF322" s="598"/>
      <c r="AG322" s="598"/>
      <c r="AH322" s="598"/>
      <c r="AI322" s="598"/>
      <c r="AJ322" s="598"/>
      <c r="AK322" s="598"/>
      <c r="AL322" s="598"/>
      <c r="AM322" s="598"/>
      <c r="AN322" s="599"/>
      <c r="AO322" s="403"/>
      <c r="AR322" s="600"/>
      <c r="AS322" s="142" t="s">
        <v>37</v>
      </c>
      <c r="AT322" s="139">
        <f t="shared" ref="AT322:BG322" si="427">SUM(AT23,AT46,AT69,AT92,AT115,AT138,AT161,AT184,AT207,AT230,AT253,AT276,AT299)</f>
        <v>75</v>
      </c>
      <c r="AU322" s="139">
        <f t="shared" si="427"/>
        <v>108</v>
      </c>
      <c r="AV322" s="139">
        <f t="shared" si="427"/>
        <v>73</v>
      </c>
      <c r="AW322" s="139">
        <f t="shared" si="427"/>
        <v>85</v>
      </c>
      <c r="AX322" s="139">
        <f t="shared" si="427"/>
        <v>94</v>
      </c>
      <c r="AY322" s="139">
        <f t="shared" si="427"/>
        <v>138</v>
      </c>
      <c r="AZ322" s="139">
        <f t="shared" si="427"/>
        <v>144</v>
      </c>
      <c r="BA322" s="139">
        <v>211</v>
      </c>
      <c r="BB322" s="139">
        <f t="shared" si="427"/>
        <v>221</v>
      </c>
      <c r="BC322" s="139">
        <v>220</v>
      </c>
      <c r="BD322" s="139">
        <f t="shared" si="427"/>
        <v>207</v>
      </c>
      <c r="BE322" s="139">
        <f t="shared" ref="BE322:BF322" si="428">SUM(BE23,BE46,BE69,BE92,BE115,BE138,BE161,BE184,BE207,BE230,BE253,BE276,BE299)</f>
        <v>181</v>
      </c>
      <c r="BF322" s="139">
        <f t="shared" si="428"/>
        <v>189</v>
      </c>
      <c r="BG322" s="139">
        <f t="shared" si="427"/>
        <v>189</v>
      </c>
      <c r="BH322" s="139">
        <f t="shared" ref="BH322:BI322" si="429">SUM(BH23,BH46,BH69,BH92,BH115,BH138,BH161,BH184,BH207,BH230,BH253,BH276,BH299)</f>
        <v>210</v>
      </c>
      <c r="BI322" s="139">
        <f t="shared" si="429"/>
        <v>228</v>
      </c>
      <c r="BM322" s="600"/>
      <c r="BN322" s="142" t="s">
        <v>37</v>
      </c>
      <c r="BO322" s="139">
        <f t="shared" ref="BO322:CB322" si="430">SUM(BO23,BO46,BO69,BO92,BO115,BO138,BO161,BO184,BO207,BO230,BO253,BO276,BO299)</f>
        <v>244</v>
      </c>
      <c r="BP322" s="139">
        <f t="shared" si="430"/>
        <v>304</v>
      </c>
      <c r="BQ322" s="139">
        <f t="shared" si="430"/>
        <v>245</v>
      </c>
      <c r="BR322" s="139">
        <f t="shared" si="430"/>
        <v>280</v>
      </c>
      <c r="BS322" s="139">
        <f t="shared" si="430"/>
        <v>302</v>
      </c>
      <c r="BT322" s="139">
        <f t="shared" si="430"/>
        <v>389</v>
      </c>
      <c r="BU322" s="139">
        <f t="shared" si="430"/>
        <v>331</v>
      </c>
      <c r="BV322" s="139">
        <f t="shared" si="430"/>
        <v>458</v>
      </c>
      <c r="BW322" s="139">
        <f t="shared" si="430"/>
        <v>467</v>
      </c>
      <c r="BX322" s="139">
        <f t="shared" si="430"/>
        <v>479</v>
      </c>
      <c r="BY322" s="139">
        <f t="shared" si="430"/>
        <v>432</v>
      </c>
      <c r="BZ322" s="139">
        <v>400</v>
      </c>
      <c r="CA322" s="139">
        <v>442</v>
      </c>
      <c r="CB322" s="139">
        <f t="shared" si="430"/>
        <v>493</v>
      </c>
      <c r="CC322" s="139">
        <f t="shared" ref="CC322:CD322" si="431">SUM(CC23,CC46,CC69,CC92,CC115,CC138,CC161,CC184,CC207,CC230,CC253,CC276,CC299)</f>
        <v>575</v>
      </c>
      <c r="CD322" s="169">
        <f t="shared" si="431"/>
        <v>564</v>
      </c>
    </row>
    <row r="323" spans="3:82">
      <c r="O323" s="153"/>
      <c r="P323" s="153"/>
      <c r="Q323" s="153"/>
      <c r="R323" s="153"/>
      <c r="X323" s="173"/>
      <c r="Y323" s="127" t="s">
        <v>122</v>
      </c>
      <c r="Z323" s="127" t="s">
        <v>121</v>
      </c>
      <c r="AA323" s="127" t="s">
        <v>120</v>
      </c>
      <c r="AB323" s="127" t="s">
        <v>49</v>
      </c>
      <c r="AC323" s="127" t="s">
        <v>48</v>
      </c>
      <c r="AD323" s="127" t="s">
        <v>47</v>
      </c>
      <c r="AE323" s="127" t="s">
        <v>46</v>
      </c>
      <c r="AF323" s="127" t="s">
        <v>45</v>
      </c>
      <c r="AG323" s="127" t="s">
        <v>44</v>
      </c>
      <c r="AH323" s="410" t="s">
        <v>43</v>
      </c>
      <c r="AI323" s="127" t="s">
        <v>95</v>
      </c>
      <c r="AJ323" s="127" t="s">
        <v>69</v>
      </c>
      <c r="AK323" s="127" t="s">
        <v>77</v>
      </c>
      <c r="AL323" s="127" t="s">
        <v>143</v>
      </c>
      <c r="AM323" s="127" t="s">
        <v>164</v>
      </c>
      <c r="AN323" s="174" t="str">
        <f>AN302</f>
        <v>2019-20</v>
      </c>
      <c r="AO323" s="124"/>
      <c r="AR323" s="601"/>
      <c r="AS323" s="144" t="s">
        <v>38</v>
      </c>
      <c r="AT323" s="145">
        <f t="shared" ref="AT323:BG323" si="432">SUM(AT24,AT47,AT70,AT93,AT116,AT139,AT162,AT185,AT208,AT231,AT254,AT277,AT300)</f>
        <v>177</v>
      </c>
      <c r="AU323" s="145">
        <f t="shared" si="432"/>
        <v>200</v>
      </c>
      <c r="AV323" s="146">
        <f t="shared" si="432"/>
        <v>248</v>
      </c>
      <c r="AW323" s="145">
        <f t="shared" si="432"/>
        <v>200</v>
      </c>
      <c r="AX323" s="145">
        <f t="shared" si="432"/>
        <v>201</v>
      </c>
      <c r="AY323" s="146">
        <f t="shared" si="432"/>
        <v>358</v>
      </c>
      <c r="AZ323" s="146">
        <f t="shared" si="432"/>
        <v>493</v>
      </c>
      <c r="BA323" s="146">
        <v>629</v>
      </c>
      <c r="BB323" s="146">
        <f t="shared" si="432"/>
        <v>546</v>
      </c>
      <c r="BC323" s="146">
        <v>576</v>
      </c>
      <c r="BD323" s="146">
        <f t="shared" si="432"/>
        <v>652</v>
      </c>
      <c r="BE323" s="146">
        <f t="shared" ref="BE323:BF323" si="433">SUM(BE24,BE47,BE70,BE93,BE116,BE139,BE162,BE185,BE208,BE231,BE254,BE277,BE300)</f>
        <v>519</v>
      </c>
      <c r="BF323" s="146">
        <f t="shared" si="433"/>
        <v>495</v>
      </c>
      <c r="BG323" s="146">
        <f t="shared" si="432"/>
        <v>527</v>
      </c>
      <c r="BH323" s="146">
        <f t="shared" ref="BH323:BI323" si="434">SUM(BH24,BH47,BH70,BH93,BH116,BH139,BH162,BH185,BH208,BH231,BH254,BH277,BH300)</f>
        <v>452</v>
      </c>
      <c r="BI323" s="146">
        <f t="shared" si="434"/>
        <v>491</v>
      </c>
      <c r="BM323" s="601"/>
      <c r="BN323" s="144" t="s">
        <v>38</v>
      </c>
      <c r="BO323" s="145">
        <f t="shared" ref="BO323:CB323" si="435">SUM(BO24,BO47,BO70,BO93,BO116,BO139,BO162,BO185,BO208,BO231,BO254,BO277,BO300)</f>
        <v>499</v>
      </c>
      <c r="BP323" s="145">
        <f t="shared" si="435"/>
        <v>551</v>
      </c>
      <c r="BQ323" s="146">
        <f t="shared" si="435"/>
        <v>597</v>
      </c>
      <c r="BR323" s="145">
        <f t="shared" si="435"/>
        <v>566</v>
      </c>
      <c r="BS323" s="145">
        <f t="shared" si="435"/>
        <v>539</v>
      </c>
      <c r="BT323" s="146">
        <f t="shared" si="435"/>
        <v>803</v>
      </c>
      <c r="BU323" s="146">
        <f t="shared" si="435"/>
        <v>1090</v>
      </c>
      <c r="BV323" s="146">
        <f t="shared" si="435"/>
        <v>1375</v>
      </c>
      <c r="BW323" s="146">
        <f t="shared" si="435"/>
        <v>1283</v>
      </c>
      <c r="BX323" s="146">
        <f t="shared" si="435"/>
        <v>1365</v>
      </c>
      <c r="BY323" s="146">
        <f t="shared" si="435"/>
        <v>1508</v>
      </c>
      <c r="BZ323" s="146">
        <v>1380</v>
      </c>
      <c r="CA323" s="146">
        <v>1395</v>
      </c>
      <c r="CB323" s="146">
        <f t="shared" si="435"/>
        <v>1453</v>
      </c>
      <c r="CC323" s="146">
        <f t="shared" ref="CC323:CD323" si="436">SUM(CC24,CC47,CC70,CC93,CC116,CC139,CC162,CC185,CC208,CC231,CC254,CC277,CC300)</f>
        <v>1220</v>
      </c>
      <c r="CD323" s="171">
        <f t="shared" si="436"/>
        <v>1292</v>
      </c>
    </row>
    <row r="324" spans="3:82">
      <c r="O324" s="151"/>
      <c r="P324" s="151"/>
      <c r="Q324" s="151"/>
      <c r="R324" s="151"/>
      <c r="X324" s="142" t="s">
        <v>33</v>
      </c>
      <c r="Y324" s="175">
        <f t="shared" ref="Y324:AE326" si="437">(Y303-AT303-AT310-AT317)/Y303</f>
        <v>8.9163995431266352E-2</v>
      </c>
      <c r="Z324" s="175">
        <f t="shared" si="437"/>
        <v>9.1890214467967732E-2</v>
      </c>
      <c r="AA324" s="175">
        <f t="shared" si="437"/>
        <v>9.7364102220584781E-2</v>
      </c>
      <c r="AB324" s="175">
        <f t="shared" si="437"/>
        <v>0.10249578414839798</v>
      </c>
      <c r="AC324" s="175">
        <f t="shared" si="437"/>
        <v>9.8052788394979981E-2</v>
      </c>
      <c r="AD324" s="175">
        <f t="shared" si="437"/>
        <v>8.9113643797016126E-2</v>
      </c>
      <c r="AE324" s="175">
        <f t="shared" si="437"/>
        <v>0.10317844766553638</v>
      </c>
      <c r="AF324" s="77">
        <v>0.12047619047619047</v>
      </c>
      <c r="AG324" s="175">
        <f>(AG303-BB303-BB310-BB317)/AG303</f>
        <v>0.15434124179707218</v>
      </c>
      <c r="AH324" s="175">
        <v>0.15933694181326116</v>
      </c>
      <c r="AI324" s="175">
        <v>0.18038551706173483</v>
      </c>
      <c r="AJ324" s="175">
        <f>(AJ303-BE303-BE310-BE317)/AJ303</f>
        <v>0.17298328193475085</v>
      </c>
      <c r="AK324" s="175">
        <f t="shared" ref="AK324:AN324" si="438">(AK303-BF303-BF310-BF317)/AK303</f>
        <v>0.17250054218173932</v>
      </c>
      <c r="AL324" s="175">
        <f t="shared" si="438"/>
        <v>0.1840246944902533</v>
      </c>
      <c r="AM324" s="175">
        <f t="shared" si="438"/>
        <v>0.18754925137903861</v>
      </c>
      <c r="AN324" s="176">
        <f t="shared" si="438"/>
        <v>0.21785887434439596</v>
      </c>
      <c r="AO324" s="175"/>
      <c r="AT324" s="122"/>
      <c r="AU324" s="122"/>
      <c r="AV324" s="122"/>
      <c r="BN324" s="122"/>
      <c r="BO324" s="122"/>
      <c r="BP324" s="122"/>
      <c r="BQ324" s="122"/>
      <c r="BR324" s="122"/>
      <c r="BS324" s="122"/>
      <c r="BT324" s="122"/>
      <c r="BU324" s="122"/>
      <c r="BV324" s="326"/>
      <c r="BW324" s="122"/>
      <c r="BX324" s="326"/>
      <c r="BY324" s="122"/>
      <c r="BZ324" s="326"/>
      <c r="CA324" s="326"/>
      <c r="CB324" s="326"/>
      <c r="CC324" s="306"/>
      <c r="CD324" s="306"/>
    </row>
    <row r="325" spans="3:82">
      <c r="O325" s="125"/>
      <c r="P325" s="125"/>
      <c r="Q325" s="125"/>
      <c r="R325" s="125"/>
      <c r="X325" s="142" t="s">
        <v>9</v>
      </c>
      <c r="Y325" s="175">
        <f t="shared" si="437"/>
        <v>7.0439940682155214E-2</v>
      </c>
      <c r="Z325" s="175">
        <f t="shared" si="437"/>
        <v>8.6377933704331E-2</v>
      </c>
      <c r="AA325" s="175">
        <f t="shared" si="437"/>
        <v>8.2798641253066615E-2</v>
      </c>
      <c r="AB325" s="175">
        <f t="shared" si="437"/>
        <v>8.7093992526588102E-2</v>
      </c>
      <c r="AC325" s="175">
        <f t="shared" si="437"/>
        <v>8.4876129147661211E-2</v>
      </c>
      <c r="AD325" s="175">
        <f t="shared" si="437"/>
        <v>7.7997758685095259E-2</v>
      </c>
      <c r="AE325" s="175">
        <f t="shared" si="437"/>
        <v>8.3448374351406673E-2</v>
      </c>
      <c r="AF325" s="77">
        <v>8.9737133648907244E-2</v>
      </c>
      <c r="AG325" s="175">
        <f>(AG304-BB304-BB311-BB318)/AG304</f>
        <v>0.11434286641076931</v>
      </c>
      <c r="AH325" s="175">
        <v>0.12420132272166798</v>
      </c>
      <c r="AI325" s="175">
        <v>0.14233933605661353</v>
      </c>
      <c r="AJ325" s="175">
        <f>(AJ304-BE304-BE311-BE318)/AJ304</f>
        <v>0.13853385444174501</v>
      </c>
      <c r="AK325" s="175">
        <f t="shared" ref="AK325:AN325" si="439">(AK304-BF304-BF311-BF318)/AK304</f>
        <v>0.14315941867587281</v>
      </c>
      <c r="AL325" s="175">
        <f t="shared" si="439"/>
        <v>0.15955401768550556</v>
      </c>
      <c r="AM325" s="175">
        <f t="shared" si="439"/>
        <v>0.16331120154208609</v>
      </c>
      <c r="AN325" s="176">
        <f t="shared" si="439"/>
        <v>0.17539140259321032</v>
      </c>
      <c r="AO325" s="175"/>
      <c r="AU325" s="119" t="s">
        <v>14</v>
      </c>
      <c r="BP325" s="119" t="s">
        <v>14</v>
      </c>
    </row>
    <row r="326" spans="3:82">
      <c r="O326" s="133"/>
      <c r="P326" s="133"/>
      <c r="Q326" s="133"/>
      <c r="R326" s="133"/>
      <c r="X326" s="142" t="s">
        <v>34</v>
      </c>
      <c r="Y326" s="175">
        <f t="shared" si="437"/>
        <v>9.7247982355005258E-2</v>
      </c>
      <c r="Z326" s="175">
        <f t="shared" si="437"/>
        <v>8.4534476042072454E-2</v>
      </c>
      <c r="AA326" s="175">
        <f t="shared" si="437"/>
        <v>8.412145345943256E-2</v>
      </c>
      <c r="AB326" s="175">
        <f t="shared" si="437"/>
        <v>8.1779606532081786E-2</v>
      </c>
      <c r="AC326" s="175">
        <f t="shared" si="437"/>
        <v>8.2003599280143974E-2</v>
      </c>
      <c r="AD326" s="175">
        <f t="shared" si="437"/>
        <v>7.8250025979424292E-2</v>
      </c>
      <c r="AE326" s="175">
        <f t="shared" si="437"/>
        <v>8.2166415924082858E-2</v>
      </c>
      <c r="AF326" s="77">
        <v>7.8270257302225157E-2</v>
      </c>
      <c r="AG326" s="175">
        <f>(AG305-BB305-BB312-BB319)/AG305</f>
        <v>0.10087606287039423</v>
      </c>
      <c r="AH326" s="175">
        <v>0.11215268411114108</v>
      </c>
      <c r="AI326" s="175">
        <v>0.13208991579093882</v>
      </c>
      <c r="AJ326" s="175">
        <f>(AJ305-BE305-BE312-BE319)/AJ305</f>
        <v>0.13807502261813626</v>
      </c>
      <c r="AK326" s="175">
        <f t="shared" ref="AK326:AN326" si="440">(AK305-BF305-BF312-BF319)/AK305</f>
        <v>0.13609545037367249</v>
      </c>
      <c r="AL326" s="175">
        <f t="shared" si="440"/>
        <v>0.14155310686574948</v>
      </c>
      <c r="AM326" s="175">
        <f t="shared" si="440"/>
        <v>0.15046882919412063</v>
      </c>
      <c r="AN326" s="176">
        <f t="shared" si="440"/>
        <v>0.16253460473700401</v>
      </c>
      <c r="AO326" s="175"/>
      <c r="BA326" s="319" t="s">
        <v>14</v>
      </c>
      <c r="BD326" s="119" t="s">
        <v>14</v>
      </c>
    </row>
    <row r="327" spans="3:82">
      <c r="O327" s="133"/>
      <c r="P327" s="133"/>
      <c r="Q327" s="133"/>
      <c r="R327" s="133"/>
      <c r="X327" s="142" t="s">
        <v>36</v>
      </c>
      <c r="Y327" s="175">
        <f t="shared" ref="Y327:AE327" si="441">(Y307-AT306-AT313-AT320)/Y307</f>
        <v>9.4632559515008138E-2</v>
      </c>
      <c r="Z327" s="175">
        <f t="shared" si="441"/>
        <v>8.4775594015840422E-2</v>
      </c>
      <c r="AA327" s="175">
        <f t="shared" si="441"/>
        <v>8.263142608190531E-2</v>
      </c>
      <c r="AB327" s="175">
        <f t="shared" si="441"/>
        <v>7.2513400833829664E-2</v>
      </c>
      <c r="AC327" s="175">
        <f t="shared" si="441"/>
        <v>7.7071005917159763E-2</v>
      </c>
      <c r="AD327" s="175">
        <f t="shared" si="441"/>
        <v>7.6167728237791929E-2</v>
      </c>
      <c r="AE327" s="175">
        <f t="shared" si="441"/>
        <v>7.0139557266602509E-2</v>
      </c>
      <c r="AF327" s="77">
        <v>6.5588202927258726E-2</v>
      </c>
      <c r="AG327" s="175">
        <f>(AG307-BB306-BB313-BB320)/AG307</f>
        <v>7.1374581578663207E-2</v>
      </c>
      <c r="AH327" s="175">
        <v>7.4728975897273966E-2</v>
      </c>
      <c r="AI327" s="175">
        <v>9.0859451785519268E-2</v>
      </c>
      <c r="AJ327" s="175">
        <f>(AJ307-BE306-BE313-BE320)/AJ307</f>
        <v>9.7872340425531917E-2</v>
      </c>
      <c r="AK327" s="175">
        <f t="shared" ref="AK327:AN327" si="442">(AK307-BF306-BF313-BF320)/AK307</f>
        <v>0.11325715441399535</v>
      </c>
      <c r="AL327" s="175">
        <f t="shared" si="442"/>
        <v>0.11912166619545754</v>
      </c>
      <c r="AM327" s="175">
        <f t="shared" si="442"/>
        <v>0.12987377279102386</v>
      </c>
      <c r="AN327" s="176">
        <f t="shared" si="442"/>
        <v>0.13720178274927902</v>
      </c>
      <c r="AO327" s="175"/>
      <c r="AT327" s="119" t="s">
        <v>14</v>
      </c>
      <c r="BA327" s="319" t="s">
        <v>14</v>
      </c>
      <c r="BD327" s="119" t="s">
        <v>14</v>
      </c>
    </row>
    <row r="328" spans="3:82">
      <c r="O328" s="133"/>
      <c r="P328" s="133"/>
      <c r="Q328" s="133"/>
      <c r="R328" s="133"/>
      <c r="X328" s="142" t="s">
        <v>37</v>
      </c>
      <c r="Y328" s="175">
        <f t="shared" ref="Y328:AE329" si="443">(Y309-AT308-AT315-AT322)/Y309</f>
        <v>7.5156576200417533E-2</v>
      </c>
      <c r="Z328" s="175">
        <f t="shared" si="443"/>
        <v>7.6512455516014238E-2</v>
      </c>
      <c r="AA328" s="175">
        <f t="shared" si="443"/>
        <v>5.6433408577878104E-2</v>
      </c>
      <c r="AB328" s="175">
        <f t="shared" si="443"/>
        <v>6.8376068376068383E-2</v>
      </c>
      <c r="AC328" s="175">
        <f t="shared" si="443"/>
        <v>6.3706563706563704E-2</v>
      </c>
      <c r="AD328" s="175">
        <f t="shared" si="443"/>
        <v>6.0221870047543584E-2</v>
      </c>
      <c r="AE328" s="175">
        <f t="shared" si="443"/>
        <v>6.623586429725363E-2</v>
      </c>
      <c r="AF328" s="77">
        <v>6.1776061776061778E-2</v>
      </c>
      <c r="AG328" s="175">
        <f>(AG309-BB308-BB315-BB322)/AG309</f>
        <v>5.118601747815231E-2</v>
      </c>
      <c r="AH328" s="175">
        <v>5.6320400500625784E-2</v>
      </c>
      <c r="AI328" s="175">
        <v>5.6451612903225805E-2</v>
      </c>
      <c r="AJ328" s="175">
        <f>(AJ309-BE308-BE315-BE322)/AJ309</f>
        <v>8.0555555555555561E-2</v>
      </c>
      <c r="AK328" s="175">
        <f t="shared" ref="AK328:AN328" si="444">(AK309-BF308-BF315-BF322)/AK309</f>
        <v>7.1989528795811525E-2</v>
      </c>
      <c r="AL328" s="175">
        <f t="shared" si="444"/>
        <v>7.9667063020214035E-2</v>
      </c>
      <c r="AM328" s="175">
        <f t="shared" si="444"/>
        <v>7.8974358974358977E-2</v>
      </c>
      <c r="AN328" s="176">
        <f t="shared" si="444"/>
        <v>7.5587334014300303E-2</v>
      </c>
      <c r="AO328" s="175"/>
    </row>
    <row r="329" spans="3:82">
      <c r="O329" s="133"/>
      <c r="P329" s="133"/>
      <c r="Q329" s="133"/>
      <c r="R329" s="133"/>
      <c r="X329" s="142" t="s">
        <v>38</v>
      </c>
      <c r="Y329" s="175">
        <f t="shared" si="443"/>
        <v>8.9201877934272297E-2</v>
      </c>
      <c r="Z329" s="175">
        <f t="shared" si="443"/>
        <v>6.6231343283582086E-2</v>
      </c>
      <c r="AA329" s="175">
        <f t="shared" si="443"/>
        <v>6.8870523415977963E-2</v>
      </c>
      <c r="AB329" s="175">
        <f t="shared" si="443"/>
        <v>6.4947468958930277E-2</v>
      </c>
      <c r="AC329" s="175">
        <f t="shared" si="443"/>
        <v>6.1553030303030304E-2</v>
      </c>
      <c r="AD329" s="175">
        <f t="shared" si="443"/>
        <v>7.9595704358812386E-2</v>
      </c>
      <c r="AE329" s="175">
        <f t="shared" si="443"/>
        <v>6.8932503590234562E-2</v>
      </c>
      <c r="AF329" s="77">
        <v>6.7636649626425488E-2</v>
      </c>
      <c r="AG329" s="175">
        <f>(AG310-BB309-BB316-BB323)/AG310</f>
        <v>5.926809864757359E-2</v>
      </c>
      <c r="AH329" s="175">
        <v>7.2557762464531814E-2</v>
      </c>
      <c r="AI329" s="175">
        <v>8.2038308637513546E-2</v>
      </c>
      <c r="AJ329" s="175">
        <f>(AJ310-BE309-BE316-BE323)/AJ310</f>
        <v>9.2514395393474086E-2</v>
      </c>
      <c r="AK329" s="175">
        <f t="shared" ref="AK329:AN329" si="445">(AK310-BF309-BF316-BF323)/AK310</f>
        <v>7.7148080438756858E-2</v>
      </c>
      <c r="AL329" s="175">
        <f t="shared" si="445"/>
        <v>0.10680628272251309</v>
      </c>
      <c r="AM329" s="175">
        <f t="shared" si="445"/>
        <v>0.10923014913341395</v>
      </c>
      <c r="AN329" s="176">
        <f t="shared" si="445"/>
        <v>9.683641975308642E-2</v>
      </c>
      <c r="AO329" s="175"/>
      <c r="BW329" s="119" t="s">
        <v>14</v>
      </c>
    </row>
    <row r="330" spans="3:82">
      <c r="O330" s="133"/>
      <c r="P330" s="133"/>
      <c r="Q330" s="133"/>
      <c r="R330" s="133"/>
      <c r="X330" s="142"/>
      <c r="Y330" s="175"/>
      <c r="Z330" s="175"/>
      <c r="AA330" s="175"/>
      <c r="AB330" s="175"/>
      <c r="AC330" s="175"/>
      <c r="AD330" s="175"/>
      <c r="AE330" s="175"/>
      <c r="AF330" s="77"/>
      <c r="AG330" s="175"/>
      <c r="AH330" s="175"/>
      <c r="AI330" s="175"/>
      <c r="AJ330" s="175"/>
      <c r="AK330" s="175"/>
      <c r="AL330" s="175"/>
      <c r="AM330" s="175"/>
      <c r="AN330" s="176"/>
      <c r="AO330" s="175"/>
      <c r="BE330" s="119" t="s">
        <v>14</v>
      </c>
    </row>
    <row r="331" spans="3:82">
      <c r="O331" s="133"/>
      <c r="P331" s="133"/>
      <c r="Q331" s="133"/>
      <c r="R331" s="133"/>
      <c r="X331" s="587" t="s">
        <v>137</v>
      </c>
      <c r="Y331" s="588"/>
      <c r="Z331" s="588"/>
      <c r="AA331" s="588"/>
      <c r="AB331" s="588"/>
      <c r="AC331" s="588"/>
      <c r="AD331" s="588"/>
      <c r="AE331" s="588"/>
      <c r="AF331" s="588"/>
      <c r="AG331" s="588"/>
      <c r="AH331" s="588"/>
      <c r="AI331" s="588"/>
      <c r="AJ331" s="588"/>
      <c r="AK331" s="588"/>
      <c r="AL331" s="588"/>
      <c r="AM331" s="588"/>
      <c r="AN331" s="589"/>
      <c r="AO331" s="403"/>
    </row>
    <row r="332" spans="3:82">
      <c r="O332" s="133"/>
      <c r="P332" s="133"/>
      <c r="Q332" s="133"/>
      <c r="R332" s="133"/>
      <c r="X332" s="173"/>
      <c r="Y332" s="127" t="s">
        <v>122</v>
      </c>
      <c r="Z332" s="127" t="s">
        <v>121</v>
      </c>
      <c r="AA332" s="127" t="s">
        <v>120</v>
      </c>
      <c r="AB332" s="127" t="s">
        <v>49</v>
      </c>
      <c r="AC332" s="127" t="s">
        <v>48</v>
      </c>
      <c r="AD332" s="127" t="s">
        <v>47</v>
      </c>
      <c r="AE332" s="127" t="s">
        <v>46</v>
      </c>
      <c r="AF332" s="127" t="s">
        <v>45</v>
      </c>
      <c r="AG332" s="127" t="s">
        <v>44</v>
      </c>
      <c r="AH332" s="410" t="s">
        <v>43</v>
      </c>
      <c r="AI332" s="127" t="s">
        <v>95</v>
      </c>
      <c r="AJ332" s="127" t="s">
        <v>69</v>
      </c>
      <c r="AK332" s="127" t="str">
        <f>AK323</f>
        <v>2016-17</v>
      </c>
      <c r="AL332" s="127" t="str">
        <f>AL323</f>
        <v>2017-18</v>
      </c>
      <c r="AM332" s="127" t="str">
        <f>AM323</f>
        <v>2018-19</v>
      </c>
      <c r="AN332" s="174" t="str">
        <f>AN323</f>
        <v>2019-20</v>
      </c>
      <c r="AO332" s="124"/>
    </row>
    <row r="333" spans="3:82">
      <c r="O333" s="133"/>
      <c r="P333" s="133"/>
      <c r="Q333" s="133"/>
      <c r="R333" s="133"/>
      <c r="X333" s="142" t="s">
        <v>33</v>
      </c>
      <c r="Y333" s="175">
        <f t="shared" ref="Y333:AE333" si="446">AT303/Y$303</f>
        <v>0.31516893261117868</v>
      </c>
      <c r="Z333" s="175">
        <f t="shared" si="446"/>
        <v>0.31249568995241706</v>
      </c>
      <c r="AA333" s="175">
        <f t="shared" si="446"/>
        <v>0.30736510701008141</v>
      </c>
      <c r="AB333" s="175">
        <f t="shared" si="446"/>
        <v>0.32401349072512647</v>
      </c>
      <c r="AC333" s="175">
        <f t="shared" si="446"/>
        <v>0.30700935985794686</v>
      </c>
      <c r="AD333" s="175">
        <f t="shared" si="446"/>
        <v>0.26759252270611616</v>
      </c>
      <c r="AE333" s="175">
        <f t="shared" si="446"/>
        <v>0.27193799605022917</v>
      </c>
      <c r="AF333" s="77">
        <v>0.28781746031746031</v>
      </c>
      <c r="AG333" s="175">
        <f>BB303/AG$303</f>
        <v>0.31621235066464748</v>
      </c>
      <c r="AH333" s="175">
        <v>0.32353687415426252</v>
      </c>
      <c r="AI333" s="175">
        <v>0.33889033602500651</v>
      </c>
      <c r="AJ333" s="175">
        <f>BE303/AJ$303</f>
        <v>0.35460964129199807</v>
      </c>
      <c r="AK333" s="175">
        <f t="shared" ref="AK333:AN333" si="447">BF303/AK$303</f>
        <v>0.35788332248969856</v>
      </c>
      <c r="AL333" s="175">
        <f t="shared" si="447"/>
        <v>0.34906338534398917</v>
      </c>
      <c r="AM333" s="175">
        <f t="shared" si="447"/>
        <v>0.3303471444568869</v>
      </c>
      <c r="AN333" s="176">
        <f t="shared" si="447"/>
        <v>0.33941557582969722</v>
      </c>
      <c r="AO333" s="175"/>
    </row>
    <row r="334" spans="3:82">
      <c r="O334" s="133"/>
      <c r="P334" s="133"/>
      <c r="Q334" s="133"/>
      <c r="R334" s="133"/>
      <c r="X334" s="142" t="s">
        <v>9</v>
      </c>
      <c r="Y334" s="175">
        <f t="shared" ref="Y334:AE334" si="448">AT304/Y$304</f>
        <v>0.28551655956500249</v>
      </c>
      <c r="Z334" s="175">
        <f t="shared" si="448"/>
        <v>0.29900798451488025</v>
      </c>
      <c r="AA334" s="175">
        <f t="shared" si="448"/>
        <v>0.30194376297414605</v>
      </c>
      <c r="AB334" s="175">
        <f t="shared" si="448"/>
        <v>0.30219411708345312</v>
      </c>
      <c r="AC334" s="175">
        <f t="shared" si="448"/>
        <v>0.30037563724174937</v>
      </c>
      <c r="AD334" s="175">
        <f t="shared" si="448"/>
        <v>0.27108703772880088</v>
      </c>
      <c r="AE334" s="175">
        <f t="shared" si="448"/>
        <v>0.26324558480506499</v>
      </c>
      <c r="AF334" s="77">
        <v>0.26467922247960518</v>
      </c>
      <c r="AG334" s="175">
        <f>BB304/AG$304</f>
        <v>0.28777639617235229</v>
      </c>
      <c r="AH334" s="175">
        <v>0.30282479542652169</v>
      </c>
      <c r="AI334" s="175">
        <v>0.31902652321500491</v>
      </c>
      <c r="AJ334" s="175">
        <f>BE304/AJ$304</f>
        <v>0.35090313721347838</v>
      </c>
      <c r="AK334" s="175">
        <f t="shared" ref="AK334:AN334" si="449">BF304/AK$304</f>
        <v>0.34495239155855001</v>
      </c>
      <c r="AL334" s="175">
        <f t="shared" si="449"/>
        <v>0.34058329214038557</v>
      </c>
      <c r="AM334" s="175">
        <f t="shared" si="449"/>
        <v>0.31992932105375882</v>
      </c>
      <c r="AN334" s="176">
        <f t="shared" si="449"/>
        <v>0.32194544574164741</v>
      </c>
      <c r="AO334" s="175"/>
    </row>
    <row r="335" spans="3:82">
      <c r="O335" s="133"/>
      <c r="P335" s="133"/>
      <c r="Q335" s="133"/>
      <c r="R335" s="133"/>
      <c r="X335" s="142" t="s">
        <v>34</v>
      </c>
      <c r="Y335" s="175">
        <f t="shared" ref="Y335:AE335" si="450">AT305/Y$305</f>
        <v>0.31966514612261265</v>
      </c>
      <c r="Z335" s="175">
        <f t="shared" si="450"/>
        <v>0.29729905207115959</v>
      </c>
      <c r="AA335" s="175">
        <f t="shared" si="450"/>
        <v>0.2975983076157292</v>
      </c>
      <c r="AB335" s="175">
        <f t="shared" si="450"/>
        <v>0.29677253439629675</v>
      </c>
      <c r="AC335" s="175">
        <f t="shared" si="450"/>
        <v>0.28944211157768446</v>
      </c>
      <c r="AD335" s="175">
        <f t="shared" si="450"/>
        <v>0.27543385638574247</v>
      </c>
      <c r="AE335" s="175">
        <f t="shared" si="450"/>
        <v>0.26437912278671449</v>
      </c>
      <c r="AF335" s="77">
        <v>0.25754213398908415</v>
      </c>
      <c r="AG335" s="175">
        <f>BB305/AG$305</f>
        <v>0.27093532594692088</v>
      </c>
      <c r="AH335" s="175">
        <v>0.29633126517399516</v>
      </c>
      <c r="AI335" s="175">
        <v>0.30280464889693087</v>
      </c>
      <c r="AJ335" s="175">
        <f>BE305/AJ$305</f>
        <v>0.31964646113160278</v>
      </c>
      <c r="AK335" s="175">
        <f t="shared" ref="AK335:AN335" si="451">BF305/AK$305</f>
        <v>0.34397535072767799</v>
      </c>
      <c r="AL335" s="175">
        <f t="shared" si="451"/>
        <v>0.34061420095194628</v>
      </c>
      <c r="AM335" s="175">
        <f t="shared" si="451"/>
        <v>0.32152812975164724</v>
      </c>
      <c r="AN335" s="176">
        <f t="shared" si="451"/>
        <v>0.30913565056905568</v>
      </c>
      <c r="AO335" s="175"/>
    </row>
    <row r="336" spans="3:82">
      <c r="O336" s="149"/>
      <c r="P336" s="149"/>
      <c r="Q336" s="149"/>
      <c r="R336" s="149"/>
      <c r="X336" s="142" t="s">
        <v>36</v>
      </c>
      <c r="Y336" s="175">
        <f>AT306/Y307</f>
        <v>0.32352506284193405</v>
      </c>
      <c r="Z336" s="175">
        <f t="shared" ref="Z336:AE336" si="452">AU306/Z$307</f>
        <v>0.31798181284834265</v>
      </c>
      <c r="AA336" s="175">
        <f t="shared" si="452"/>
        <v>0.301626488527447</v>
      </c>
      <c r="AB336" s="175">
        <f t="shared" si="452"/>
        <v>0.29615842763549732</v>
      </c>
      <c r="AC336" s="175">
        <f t="shared" si="452"/>
        <v>0.2930473372781065</v>
      </c>
      <c r="AD336" s="175">
        <f t="shared" si="452"/>
        <v>0.27852972399150744</v>
      </c>
      <c r="AE336" s="175">
        <f t="shared" si="452"/>
        <v>0.28356592877767084</v>
      </c>
      <c r="AF336" s="77">
        <v>0.2605920545834709</v>
      </c>
      <c r="AG336" s="175">
        <f>BB306/AG$307</f>
        <v>0.25753158406219628</v>
      </c>
      <c r="AH336" s="175">
        <v>0.26597200294705819</v>
      </c>
      <c r="AI336" s="175">
        <v>0.27104947035055149</v>
      </c>
      <c r="AJ336" s="175">
        <f>BE306/AJ$307</f>
        <v>0.29021276595744683</v>
      </c>
      <c r="AK336" s="175">
        <f t="shared" ref="AK336:AN336" si="453">BF306/AK$307</f>
        <v>0.30589543937708563</v>
      </c>
      <c r="AL336" s="175">
        <f t="shared" si="453"/>
        <v>0.32155310526811798</v>
      </c>
      <c r="AM336" s="175">
        <f t="shared" si="453"/>
        <v>0.33118279569892473</v>
      </c>
      <c r="AN336" s="176">
        <f t="shared" si="453"/>
        <v>0.31512715197063706</v>
      </c>
      <c r="AO336" s="175"/>
    </row>
    <row r="337" spans="15:41">
      <c r="O337" s="151"/>
      <c r="P337" s="151"/>
      <c r="Q337" s="151"/>
      <c r="R337" s="151"/>
      <c r="X337" s="142" t="s">
        <v>37</v>
      </c>
      <c r="Y337" s="175">
        <f t="shared" ref="Y337:AE338" si="454">AT308/Y309</f>
        <v>0.45929018789144049</v>
      </c>
      <c r="Z337" s="175">
        <f t="shared" si="454"/>
        <v>0.42170818505338076</v>
      </c>
      <c r="AA337" s="175">
        <f t="shared" si="454"/>
        <v>0.45598194130925507</v>
      </c>
      <c r="AB337" s="175">
        <f t="shared" si="454"/>
        <v>0.37179487179487181</v>
      </c>
      <c r="AC337" s="175">
        <f t="shared" si="454"/>
        <v>0.37451737451737449</v>
      </c>
      <c r="AD337" s="175">
        <f t="shared" si="454"/>
        <v>0.34231378763866877</v>
      </c>
      <c r="AE337" s="175">
        <f t="shared" si="454"/>
        <v>0.35541195476575121</v>
      </c>
      <c r="AF337" s="77">
        <v>0.31016731016731014</v>
      </c>
      <c r="AG337" s="175">
        <f>BB308/AG309</f>
        <v>0.30337078651685395</v>
      </c>
      <c r="AH337" s="175">
        <v>0.28410513141426785</v>
      </c>
      <c r="AI337" s="175">
        <v>0.28494623655913981</v>
      </c>
      <c r="AJ337" s="175">
        <f>BE308/AJ309</f>
        <v>0.30277777777777776</v>
      </c>
      <c r="AK337" s="175">
        <f t="shared" ref="AK337:AN337" si="455">BF308/AK309</f>
        <v>0.28534031413612565</v>
      </c>
      <c r="AL337" s="175">
        <f t="shared" si="455"/>
        <v>0.28180737217598095</v>
      </c>
      <c r="AM337" s="175">
        <f t="shared" si="455"/>
        <v>0.31179487179487181</v>
      </c>
      <c r="AN337" s="176">
        <f t="shared" si="455"/>
        <v>0.28804902962206336</v>
      </c>
      <c r="AO337" s="175"/>
    </row>
    <row r="338" spans="15:41">
      <c r="X338" s="142" t="s">
        <v>38</v>
      </c>
      <c r="Y338" s="175">
        <f t="shared" si="454"/>
        <v>0.41126760563380282</v>
      </c>
      <c r="Z338" s="175">
        <f t="shared" si="454"/>
        <v>0.40858208955223879</v>
      </c>
      <c r="AA338" s="175">
        <f t="shared" si="454"/>
        <v>0.37098255280073461</v>
      </c>
      <c r="AB338" s="175">
        <f t="shared" si="454"/>
        <v>0.39063992359121297</v>
      </c>
      <c r="AC338" s="175">
        <f t="shared" si="454"/>
        <v>0.37026515151515149</v>
      </c>
      <c r="AD338" s="175">
        <f t="shared" si="454"/>
        <v>0.36260265319014529</v>
      </c>
      <c r="AE338" s="175">
        <f t="shared" si="454"/>
        <v>0.34561991383437052</v>
      </c>
      <c r="AF338" s="77">
        <v>0.3134093590247739</v>
      </c>
      <c r="AG338" s="175">
        <f>BB309/AG310</f>
        <v>0.35839299920445505</v>
      </c>
      <c r="AH338" s="175">
        <v>0.31982164572355087</v>
      </c>
      <c r="AI338" s="175">
        <v>0.32706902782797254</v>
      </c>
      <c r="AJ338" s="175">
        <f>BE309/AJ310</f>
        <v>0.35239923224568137</v>
      </c>
      <c r="AK338" s="175">
        <f t="shared" ref="AK338:AN338" si="456">BF309/AK310</f>
        <v>0.37330895795246799</v>
      </c>
      <c r="AL338" s="175">
        <f t="shared" si="456"/>
        <v>0.34415357766143106</v>
      </c>
      <c r="AM338" s="175">
        <f t="shared" si="456"/>
        <v>0.36557839580814189</v>
      </c>
      <c r="AN338" s="176">
        <f t="shared" si="456"/>
        <v>0.35146604938271603</v>
      </c>
      <c r="AO338" s="175"/>
    </row>
    <row r="339" spans="15:41">
      <c r="X339" s="142"/>
      <c r="Y339" s="175"/>
      <c r="Z339" s="175"/>
      <c r="AA339" s="175"/>
      <c r="AB339" s="175"/>
      <c r="AC339" s="175"/>
      <c r="AD339" s="175"/>
      <c r="AE339" s="175"/>
      <c r="AF339" s="77"/>
      <c r="AG339" s="175"/>
      <c r="AH339" s="175"/>
      <c r="AI339" s="175"/>
      <c r="AJ339" s="175"/>
      <c r="AK339" s="175"/>
      <c r="AL339" s="175"/>
      <c r="AM339" s="175"/>
      <c r="AN339" s="176"/>
      <c r="AO339" s="175"/>
    </row>
    <row r="340" spans="15:41">
      <c r="X340" s="587" t="s">
        <v>124</v>
      </c>
      <c r="Y340" s="588"/>
      <c r="Z340" s="588"/>
      <c r="AA340" s="588"/>
      <c r="AB340" s="588"/>
      <c r="AC340" s="588"/>
      <c r="AD340" s="588"/>
      <c r="AE340" s="588"/>
      <c r="AF340" s="588"/>
      <c r="AG340" s="588"/>
      <c r="AH340" s="588"/>
      <c r="AI340" s="588"/>
      <c r="AJ340" s="588"/>
      <c r="AK340" s="588"/>
      <c r="AL340" s="588"/>
      <c r="AM340" s="588"/>
      <c r="AN340" s="589"/>
      <c r="AO340" s="403"/>
    </row>
    <row r="341" spans="15:41">
      <c r="X341" s="173"/>
      <c r="Y341" s="127" t="s">
        <v>122</v>
      </c>
      <c r="Z341" s="127" t="s">
        <v>121</v>
      </c>
      <c r="AA341" s="127" t="s">
        <v>120</v>
      </c>
      <c r="AB341" s="127" t="s">
        <v>49</v>
      </c>
      <c r="AC341" s="127" t="s">
        <v>48</v>
      </c>
      <c r="AD341" s="127" t="s">
        <v>47</v>
      </c>
      <c r="AE341" s="127" t="s">
        <v>46</v>
      </c>
      <c r="AF341" s="127" t="s">
        <v>45</v>
      </c>
      <c r="AG341" s="127" t="s">
        <v>44</v>
      </c>
      <c r="AH341" s="410" t="s">
        <v>43</v>
      </c>
      <c r="AI341" s="127" t="s">
        <v>95</v>
      </c>
      <c r="AJ341" s="127" t="s">
        <v>69</v>
      </c>
      <c r="AK341" s="127" t="str">
        <f>AK332</f>
        <v>2016-17</v>
      </c>
      <c r="AL341" s="127" t="str">
        <f>AL332</f>
        <v>2017-18</v>
      </c>
      <c r="AM341" s="127" t="str">
        <f>AM332</f>
        <v>2018-19</v>
      </c>
      <c r="AN341" s="174" t="str">
        <f>AN332</f>
        <v>2019-20</v>
      </c>
      <c r="AO341" s="124"/>
    </row>
    <row r="342" spans="15:41">
      <c r="X342" s="142" t="s">
        <v>33</v>
      </c>
      <c r="Y342" s="175">
        <f t="shared" ref="Y342:AE342" si="457">AT310/Y$303</f>
        <v>0.43981430308389519</v>
      </c>
      <c r="Z342" s="175">
        <f t="shared" si="457"/>
        <v>0.44345217571201984</v>
      </c>
      <c r="AA342" s="175">
        <f t="shared" si="457"/>
        <v>0.44327963291690392</v>
      </c>
      <c r="AB342" s="175">
        <f t="shared" si="457"/>
        <v>0.43258010118043844</v>
      </c>
      <c r="AC342" s="175">
        <f t="shared" si="457"/>
        <v>0.44502964456616606</v>
      </c>
      <c r="AD342" s="175">
        <f t="shared" si="457"/>
        <v>0.4470274486124739</v>
      </c>
      <c r="AE342" s="175">
        <f t="shared" si="457"/>
        <v>0.41196855088124607</v>
      </c>
      <c r="AF342" s="77">
        <v>0.40373015873015872</v>
      </c>
      <c r="AG342" s="175">
        <f>BB310/AG$303</f>
        <v>0.37720848056537104</v>
      </c>
      <c r="AH342" s="175">
        <v>0.38442997293640052</v>
      </c>
      <c r="AI342" s="175">
        <v>0.37053920291742642</v>
      </c>
      <c r="AJ342" s="175">
        <f>BE310/AJ$303</f>
        <v>0.39043986365849698</v>
      </c>
      <c r="AK342" s="175">
        <f t="shared" ref="AK342:AN342" si="458">BF310/AK$303</f>
        <v>0.39089134677944049</v>
      </c>
      <c r="AL342" s="175">
        <f t="shared" si="458"/>
        <v>0.37950864730009726</v>
      </c>
      <c r="AM342" s="175">
        <f t="shared" si="458"/>
        <v>0.36240720003317989</v>
      </c>
      <c r="AN342" s="176">
        <f t="shared" si="458"/>
        <v>0.35999823703116046</v>
      </c>
      <c r="AO342" s="175"/>
    </row>
    <row r="343" spans="15:41">
      <c r="X343" s="142" t="s">
        <v>9</v>
      </c>
      <c r="Y343" s="175">
        <f t="shared" ref="Y343:AE343" si="459">AT311/Y$304</f>
        <v>0.44078101828966881</v>
      </c>
      <c r="Z343" s="175">
        <f t="shared" si="459"/>
        <v>0.43174449552383259</v>
      </c>
      <c r="AA343" s="175">
        <f t="shared" si="459"/>
        <v>0.43357237214568789</v>
      </c>
      <c r="AB343" s="175">
        <f t="shared" si="459"/>
        <v>0.43408067452333043</v>
      </c>
      <c r="AC343" s="175">
        <f t="shared" si="459"/>
        <v>0.43005992308380286</v>
      </c>
      <c r="AD343" s="175">
        <f t="shared" si="459"/>
        <v>0.42745610758311542</v>
      </c>
      <c r="AE343" s="175">
        <f t="shared" si="459"/>
        <v>0.39701052030275624</v>
      </c>
      <c r="AF343" s="77">
        <v>0.40069493403162454</v>
      </c>
      <c r="AG343" s="175">
        <f>BB311/AG$304</f>
        <v>0.38914418554360164</v>
      </c>
      <c r="AH343" s="175">
        <v>0.38594327990135635</v>
      </c>
      <c r="AI343" s="175">
        <v>0.37995512341062077</v>
      </c>
      <c r="AJ343" s="175">
        <f>BE311/AJ$304</f>
        <v>0.38972219288053239</v>
      </c>
      <c r="AK343" s="175">
        <f t="shared" ref="AK343:AN343" si="460">BF311/AK$304</f>
        <v>0.40275070995044265</v>
      </c>
      <c r="AL343" s="175">
        <f t="shared" si="460"/>
        <v>0.38210578348986651</v>
      </c>
      <c r="AM343" s="175">
        <f t="shared" si="460"/>
        <v>0.36474619832940675</v>
      </c>
      <c r="AN343" s="176">
        <f t="shared" si="460"/>
        <v>0.36514768386506696</v>
      </c>
      <c r="AO343" s="175"/>
    </row>
    <row r="344" spans="15:41">
      <c r="X344" s="142" t="s">
        <v>34</v>
      </c>
      <c r="Y344" s="175">
        <f t="shared" ref="Y344:AE344" si="461">AT312/Y$305</f>
        <v>0.39611008070579978</v>
      </c>
      <c r="Z344" s="175">
        <f t="shared" si="461"/>
        <v>0.40585638228801452</v>
      </c>
      <c r="AA344" s="175">
        <f t="shared" si="461"/>
        <v>0.4100920856147337</v>
      </c>
      <c r="AB344" s="175">
        <f t="shared" si="461"/>
        <v>0.41738459560241736</v>
      </c>
      <c r="AC344" s="175">
        <f t="shared" si="461"/>
        <v>0.41427714457108578</v>
      </c>
      <c r="AD344" s="175">
        <f t="shared" si="461"/>
        <v>0.40569468980567391</v>
      </c>
      <c r="AE344" s="175">
        <f t="shared" si="461"/>
        <v>0.38710797361416505</v>
      </c>
      <c r="AF344" s="77">
        <v>0.38511365681041204</v>
      </c>
      <c r="AG344" s="175">
        <f>BB312/AG$305</f>
        <v>0.37612728678175728</v>
      </c>
      <c r="AH344" s="175">
        <v>0.37577555975182086</v>
      </c>
      <c r="AI344" s="175">
        <v>0.37323404551464961</v>
      </c>
      <c r="AJ344" s="175">
        <f>BE312/AJ$305</f>
        <v>0.37476511935416523</v>
      </c>
      <c r="AK344" s="175">
        <f t="shared" ref="AK344:AN344" si="462">BF312/AK$305</f>
        <v>0.38311262619640751</v>
      </c>
      <c r="AL344" s="175">
        <f t="shared" si="462"/>
        <v>0.38514703005802958</v>
      </c>
      <c r="AM344" s="175">
        <f t="shared" si="462"/>
        <v>0.36245565129244806</v>
      </c>
      <c r="AN344" s="176">
        <f t="shared" si="462"/>
        <v>0.35736696401107354</v>
      </c>
      <c r="AO344" s="175"/>
    </row>
    <row r="345" spans="15:41">
      <c r="X345" s="142" t="s">
        <v>36</v>
      </c>
      <c r="Y345" s="175">
        <f t="shared" ref="Y345:AE345" si="463">AT313/Y307</f>
        <v>0.36788407511459409</v>
      </c>
      <c r="Z345" s="175">
        <f t="shared" si="463"/>
        <v>0.36403637430331476</v>
      </c>
      <c r="AA345" s="175">
        <f t="shared" si="463"/>
        <v>0.35986058669764742</v>
      </c>
      <c r="AB345" s="175">
        <f t="shared" si="463"/>
        <v>0.37775461584276354</v>
      </c>
      <c r="AC345" s="175">
        <f t="shared" si="463"/>
        <v>0.37307692307692308</v>
      </c>
      <c r="AD345" s="175">
        <f t="shared" si="463"/>
        <v>0.37685774946921446</v>
      </c>
      <c r="AE345" s="175">
        <f t="shared" si="463"/>
        <v>0.35117901828681425</v>
      </c>
      <c r="AF345" s="77">
        <v>0.36051502145922748</v>
      </c>
      <c r="AG345" s="175">
        <f>BB313/AG307</f>
        <v>0.35449735449735448</v>
      </c>
      <c r="AH345" s="175">
        <v>0.35069992632354491</v>
      </c>
      <c r="AI345" s="175">
        <v>0.35218958174074477</v>
      </c>
      <c r="AJ345" s="175">
        <f>BE313/AJ307</f>
        <v>0.35627659574468085</v>
      </c>
      <c r="AK345" s="175">
        <f t="shared" ref="AK345:AN345" si="464">BF313/AK307</f>
        <v>0.3552431995146122</v>
      </c>
      <c r="AL345" s="175">
        <f t="shared" si="464"/>
        <v>0.35877862595419846</v>
      </c>
      <c r="AM345" s="175">
        <f t="shared" si="464"/>
        <v>0.35427769985974755</v>
      </c>
      <c r="AN345" s="176">
        <f t="shared" si="464"/>
        <v>0.34877217512889974</v>
      </c>
      <c r="AO345" s="175"/>
    </row>
    <row r="346" spans="15:41">
      <c r="X346" s="142" t="s">
        <v>37</v>
      </c>
      <c r="Y346" s="175">
        <f t="shared" ref="Y346:AE347" si="465">AT315/Y309</f>
        <v>0.3089770354906054</v>
      </c>
      <c r="Z346" s="175">
        <f t="shared" si="465"/>
        <v>0.30960854092526691</v>
      </c>
      <c r="AA346" s="175">
        <f t="shared" si="465"/>
        <v>0.32279909706546278</v>
      </c>
      <c r="AB346" s="175">
        <f t="shared" si="465"/>
        <v>0.37820512820512819</v>
      </c>
      <c r="AC346" s="175">
        <f t="shared" si="465"/>
        <v>0.38030888030888033</v>
      </c>
      <c r="AD346" s="175">
        <f t="shared" si="465"/>
        <v>0.37876386687797148</v>
      </c>
      <c r="AE346" s="175">
        <f t="shared" si="465"/>
        <v>0.34571890145395801</v>
      </c>
      <c r="AF346" s="77">
        <v>0.35649935649935649</v>
      </c>
      <c r="AG346" s="175">
        <f>BB315/AG309</f>
        <v>0.36953807740324596</v>
      </c>
      <c r="AH346" s="175">
        <v>0.38423028785982477</v>
      </c>
      <c r="AI346" s="175">
        <v>0.3803763440860215</v>
      </c>
      <c r="AJ346" s="175">
        <f>BE315/AJ309</f>
        <v>0.36527777777777776</v>
      </c>
      <c r="AK346" s="175">
        <f t="shared" ref="AK346:AN346" si="466">BF315/AK309</f>
        <v>0.39528795811518325</v>
      </c>
      <c r="AL346" s="175">
        <f t="shared" si="466"/>
        <v>0.41379310344827586</v>
      </c>
      <c r="AM346" s="175">
        <f t="shared" si="466"/>
        <v>0.39384615384615385</v>
      </c>
      <c r="AN346" s="176">
        <f t="shared" si="466"/>
        <v>0.40347293156281921</v>
      </c>
      <c r="AO346" s="175"/>
    </row>
    <row r="347" spans="15:41">
      <c r="X347" s="142" t="s">
        <v>38</v>
      </c>
      <c r="Y347" s="175">
        <f t="shared" si="465"/>
        <v>0.33333333333333331</v>
      </c>
      <c r="Z347" s="175">
        <f t="shared" si="465"/>
        <v>0.33861940298507465</v>
      </c>
      <c r="AA347" s="175">
        <f t="shared" si="465"/>
        <v>0.33241505968778695</v>
      </c>
      <c r="AB347" s="175">
        <f t="shared" si="465"/>
        <v>0.35339063992359121</v>
      </c>
      <c r="AC347" s="175">
        <f t="shared" si="465"/>
        <v>0.37784090909090912</v>
      </c>
      <c r="AD347" s="175">
        <f t="shared" si="465"/>
        <v>0.33164876816171823</v>
      </c>
      <c r="AE347" s="175">
        <f t="shared" si="465"/>
        <v>0.3494494973671613</v>
      </c>
      <c r="AF347" s="77">
        <v>0.37160833661030279</v>
      </c>
      <c r="AG347" s="175">
        <f>BB316/AG310</f>
        <v>0.36515513126491644</v>
      </c>
      <c r="AH347" s="175">
        <v>0.37413862991487634</v>
      </c>
      <c r="AI347" s="175">
        <v>0.35525840260209612</v>
      </c>
      <c r="AJ347" s="175">
        <f>BE316/AJ310</f>
        <v>0.35585412667946259</v>
      </c>
      <c r="AK347" s="175">
        <f t="shared" ref="AK347:AN347" si="467">BF316/AK310</f>
        <v>0.36855575868372942</v>
      </c>
      <c r="AL347" s="175">
        <f t="shared" si="467"/>
        <v>0.36509598603839444</v>
      </c>
      <c r="AM347" s="175">
        <f t="shared" si="467"/>
        <v>0.34300685207577591</v>
      </c>
      <c r="AN347" s="176">
        <f t="shared" si="467"/>
        <v>0.36226851851851855</v>
      </c>
      <c r="AO347" s="175"/>
    </row>
    <row r="348" spans="15:41">
      <c r="X348" s="142"/>
      <c r="Y348" s="175"/>
      <c r="Z348" s="175"/>
      <c r="AA348" s="175"/>
      <c r="AB348" s="175"/>
      <c r="AC348" s="175"/>
      <c r="AD348" s="175"/>
      <c r="AE348" s="175"/>
      <c r="AF348" s="77"/>
      <c r="AG348" s="175"/>
      <c r="AH348" s="175"/>
      <c r="AI348" s="175"/>
      <c r="AJ348" s="175"/>
      <c r="AK348" s="175"/>
      <c r="AL348" s="175"/>
      <c r="AM348" s="175"/>
      <c r="AN348" s="176"/>
      <c r="AO348" s="175"/>
    </row>
    <row r="349" spans="15:41">
      <c r="X349" s="587" t="s">
        <v>134</v>
      </c>
      <c r="Y349" s="588"/>
      <c r="Z349" s="588"/>
      <c r="AA349" s="588"/>
      <c r="AB349" s="588"/>
      <c r="AC349" s="588"/>
      <c r="AD349" s="588"/>
      <c r="AE349" s="588"/>
      <c r="AF349" s="588"/>
      <c r="AG349" s="588"/>
      <c r="AH349" s="588"/>
      <c r="AI349" s="588"/>
      <c r="AJ349" s="588"/>
      <c r="AK349" s="588"/>
      <c r="AL349" s="588"/>
      <c r="AM349" s="588"/>
      <c r="AN349" s="589"/>
      <c r="AO349" s="403"/>
    </row>
    <row r="350" spans="15:41">
      <c r="X350" s="173"/>
      <c r="Y350" s="127" t="s">
        <v>122</v>
      </c>
      <c r="Z350" s="127" t="s">
        <v>121</v>
      </c>
      <c r="AA350" s="127" t="s">
        <v>120</v>
      </c>
      <c r="AB350" s="127" t="s">
        <v>49</v>
      </c>
      <c r="AC350" s="127" t="s">
        <v>48</v>
      </c>
      <c r="AD350" s="127" t="s">
        <v>47</v>
      </c>
      <c r="AE350" s="127" t="s">
        <v>46</v>
      </c>
      <c r="AF350" s="127" t="s">
        <v>45</v>
      </c>
      <c r="AG350" s="127" t="s">
        <v>44</v>
      </c>
      <c r="AH350" s="410" t="s">
        <v>43</v>
      </c>
      <c r="AI350" s="127" t="s">
        <v>95</v>
      </c>
      <c r="AJ350" s="127" t="s">
        <v>69</v>
      </c>
      <c r="AK350" s="127" t="str">
        <f>AK341</f>
        <v>2016-17</v>
      </c>
      <c r="AL350" s="127" t="str">
        <f>AL341</f>
        <v>2017-18</v>
      </c>
      <c r="AM350" s="127" t="str">
        <f>AM341</f>
        <v>2018-19</v>
      </c>
      <c r="AN350" s="174" t="str">
        <f>AN341</f>
        <v>2019-20</v>
      </c>
      <c r="AO350" s="124"/>
    </row>
    <row r="351" spans="15:41">
      <c r="X351" s="142" t="s">
        <v>33</v>
      </c>
      <c r="Y351" s="175">
        <f t="shared" ref="Y351:AE351" si="468">AT317/Y$303</f>
        <v>0.15585276887365979</v>
      </c>
      <c r="Z351" s="175">
        <f t="shared" si="468"/>
        <v>0.15216191986759534</v>
      </c>
      <c r="AA351" s="175">
        <f t="shared" si="468"/>
        <v>0.15199115785242992</v>
      </c>
      <c r="AB351" s="175">
        <f t="shared" si="468"/>
        <v>0.14091062394603709</v>
      </c>
      <c r="AC351" s="175">
        <f t="shared" si="468"/>
        <v>0.14990820718090708</v>
      </c>
      <c r="AD351" s="175">
        <f t="shared" si="468"/>
        <v>0.1962663848843938</v>
      </c>
      <c r="AE351" s="175">
        <f t="shared" si="468"/>
        <v>0.21291500540298841</v>
      </c>
      <c r="AF351" s="77">
        <v>0.18797619047619046</v>
      </c>
      <c r="AG351" s="175">
        <f>BB317/AG$303</f>
        <v>0.1522379269729093</v>
      </c>
      <c r="AH351" s="175">
        <v>0.13269621109607577</v>
      </c>
      <c r="AI351" s="175">
        <v>0.11018494399583224</v>
      </c>
      <c r="AJ351" s="175">
        <f>BE317/AJ$303</f>
        <v>8.1967213114754092E-2</v>
      </c>
      <c r="AK351" s="175">
        <f t="shared" ref="AK351:AN351" si="469">BF317/AK$303</f>
        <v>7.8724788549121669E-2</v>
      </c>
      <c r="AL351" s="175">
        <f t="shared" si="469"/>
        <v>8.7403272865660284E-2</v>
      </c>
      <c r="AM351" s="175">
        <f t="shared" si="469"/>
        <v>0.11969640413089461</v>
      </c>
      <c r="AN351" s="176">
        <f t="shared" si="469"/>
        <v>8.2727312794746349E-2</v>
      </c>
      <c r="AO351" s="175"/>
    </row>
    <row r="352" spans="15:41">
      <c r="X352" s="142" t="s">
        <v>9</v>
      </c>
      <c r="Y352" s="175">
        <f t="shared" ref="Y352:AE352" si="470">AT318/Y$304</f>
        <v>0.20326248146317349</v>
      </c>
      <c r="Z352" s="175">
        <f t="shared" si="470"/>
        <v>0.18286958625695621</v>
      </c>
      <c r="AA352" s="175">
        <f t="shared" si="470"/>
        <v>0.18168522362709946</v>
      </c>
      <c r="AB352" s="175">
        <f t="shared" si="470"/>
        <v>0.17663121586662833</v>
      </c>
      <c r="AC352" s="175">
        <f t="shared" si="470"/>
        <v>0.18468831052678653</v>
      </c>
      <c r="AD352" s="175">
        <f t="shared" si="470"/>
        <v>0.22345909600298841</v>
      </c>
      <c r="AE352" s="175">
        <f t="shared" si="470"/>
        <v>0.25629552054077215</v>
      </c>
      <c r="AF352" s="77">
        <v>0.24488870983986302</v>
      </c>
      <c r="AG352" s="175">
        <f>BB318/AG$304</f>
        <v>0.20873655187327675</v>
      </c>
      <c r="AH352" s="175">
        <v>0.18703060195045398</v>
      </c>
      <c r="AI352" s="175">
        <v>0.15867901731776077</v>
      </c>
      <c r="AJ352" s="175">
        <f>BE318/AJ$304</f>
        <v>0.12084081546424422</v>
      </c>
      <c r="AK352" s="175">
        <f t="shared" ref="AK352:AN352" si="471">BF318/AK$304</f>
        <v>0.10913747981513447</v>
      </c>
      <c r="AL352" s="175">
        <f t="shared" si="471"/>
        <v>0.11775690668424232</v>
      </c>
      <c r="AM352" s="175">
        <f t="shared" si="471"/>
        <v>0.15201327907474835</v>
      </c>
      <c r="AN352" s="176">
        <f t="shared" si="471"/>
        <v>0.13751546780007531</v>
      </c>
      <c r="AO352" s="175"/>
    </row>
    <row r="353" spans="24:41">
      <c r="X353" s="142" t="s">
        <v>34</v>
      </c>
      <c r="Y353" s="175">
        <f t="shared" ref="Y353:AE353" si="472">AT319/Y$305</f>
        <v>0.18697679081658228</v>
      </c>
      <c r="Z353" s="175">
        <f t="shared" si="472"/>
        <v>0.21231008959875342</v>
      </c>
      <c r="AA353" s="175">
        <f t="shared" si="472"/>
        <v>0.20818815331010454</v>
      </c>
      <c r="AB353" s="175">
        <f t="shared" si="472"/>
        <v>0.20406326346920406</v>
      </c>
      <c r="AC353" s="175">
        <f t="shared" si="472"/>
        <v>0.21427714457108579</v>
      </c>
      <c r="AD353" s="175">
        <f t="shared" si="472"/>
        <v>0.2406214278291593</v>
      </c>
      <c r="AE353" s="175">
        <f t="shared" si="472"/>
        <v>0.2663464876750376</v>
      </c>
      <c r="AF353" s="77">
        <v>0.27907395189827866</v>
      </c>
      <c r="AG353" s="175">
        <f>BB319/AG$305</f>
        <v>0.2520613244009276</v>
      </c>
      <c r="AH353" s="175">
        <v>0.2157404909630429</v>
      </c>
      <c r="AI353" s="175">
        <v>0.1918713897974807</v>
      </c>
      <c r="AJ353" s="175">
        <f>BE319/AJ$305</f>
        <v>0.16751339689609576</v>
      </c>
      <c r="AK353" s="175">
        <f t="shared" ref="AK353:AN353" si="473">BF319/AK$305</f>
        <v>0.13681657270224204</v>
      </c>
      <c r="AL353" s="175">
        <f t="shared" si="473"/>
        <v>0.13268566212427463</v>
      </c>
      <c r="AM353" s="175">
        <f t="shared" si="473"/>
        <v>0.1655473897617841</v>
      </c>
      <c r="AN353" s="176">
        <f t="shared" si="473"/>
        <v>0.1709627806828668</v>
      </c>
      <c r="AO353" s="175"/>
    </row>
    <row r="354" spans="24:41">
      <c r="X354" s="142" t="s">
        <v>36</v>
      </c>
      <c r="Y354" s="175">
        <f t="shared" ref="Y354:AE354" si="474">AT320/Y307</f>
        <v>0.21395830252846371</v>
      </c>
      <c r="Z354" s="175">
        <f t="shared" si="474"/>
        <v>0.2332062188325022</v>
      </c>
      <c r="AA354" s="175">
        <f t="shared" si="474"/>
        <v>0.25588149869300031</v>
      </c>
      <c r="AB354" s="175">
        <f t="shared" si="474"/>
        <v>0.25357355568790946</v>
      </c>
      <c r="AC354" s="175">
        <f t="shared" si="474"/>
        <v>0.25680473372781065</v>
      </c>
      <c r="AD354" s="175">
        <f t="shared" si="474"/>
        <v>0.26844479830148621</v>
      </c>
      <c r="AE354" s="175">
        <f t="shared" si="474"/>
        <v>0.29511549566891243</v>
      </c>
      <c r="AF354" s="77">
        <v>0.31330472103004292</v>
      </c>
      <c r="AG354" s="175">
        <f>BB320/AG307</f>
        <v>0.31659647986178596</v>
      </c>
      <c r="AH354" s="175">
        <v>0.30859909483212294</v>
      </c>
      <c r="AI354" s="175">
        <v>0.28590149612318444</v>
      </c>
      <c r="AJ354" s="175">
        <f>BE320/AJ307</f>
        <v>0.25563829787234044</v>
      </c>
      <c r="AK354" s="175">
        <f t="shared" ref="AK354:AN354" si="475">BF320/AK307</f>
        <v>0.22560420669430681</v>
      </c>
      <c r="AL354" s="175">
        <f t="shared" si="475"/>
        <v>0.20054660258222598</v>
      </c>
      <c r="AM354" s="175">
        <f t="shared" si="475"/>
        <v>0.18466573165030389</v>
      </c>
      <c r="AN354" s="176">
        <f t="shared" si="475"/>
        <v>0.19889889015118414</v>
      </c>
      <c r="AO354" s="175"/>
    </row>
    <row r="355" spans="24:41">
      <c r="X355" s="142" t="s">
        <v>37</v>
      </c>
      <c r="Y355" s="175">
        <f t="shared" ref="Y355:AE356" si="476">AT322/Y309</f>
        <v>0.15657620041753653</v>
      </c>
      <c r="Z355" s="175">
        <f t="shared" si="476"/>
        <v>0.19217081850533807</v>
      </c>
      <c r="AA355" s="175">
        <f t="shared" si="476"/>
        <v>0.16478555304740405</v>
      </c>
      <c r="AB355" s="175">
        <f t="shared" si="476"/>
        <v>0.18162393162393162</v>
      </c>
      <c r="AC355" s="175">
        <f t="shared" si="476"/>
        <v>0.18146718146718147</v>
      </c>
      <c r="AD355" s="175">
        <f t="shared" si="476"/>
        <v>0.21870047543581617</v>
      </c>
      <c r="AE355" s="175">
        <f t="shared" si="476"/>
        <v>0.23263327948303716</v>
      </c>
      <c r="AF355" s="77">
        <v>0.27155727155727155</v>
      </c>
      <c r="AG355" s="175">
        <f>BB322/AG309</f>
        <v>0.27590511860174782</v>
      </c>
      <c r="AH355" s="175">
        <v>0.27534418022528162</v>
      </c>
      <c r="AI355" s="175">
        <v>0.27822580645161288</v>
      </c>
      <c r="AJ355" s="175">
        <f>BE322/AJ309</f>
        <v>0.25138888888888888</v>
      </c>
      <c r="AK355" s="175">
        <f t="shared" ref="AK355:AN355" si="477">BF322/AK309</f>
        <v>0.24738219895287958</v>
      </c>
      <c r="AL355" s="175">
        <f t="shared" si="477"/>
        <v>0.22473246135552913</v>
      </c>
      <c r="AM355" s="175">
        <f t="shared" si="477"/>
        <v>0.2153846153846154</v>
      </c>
      <c r="AN355" s="176">
        <f t="shared" si="477"/>
        <v>0.23289070480081717</v>
      </c>
      <c r="AO355" s="175"/>
    </row>
    <row r="356" spans="24:41">
      <c r="X356" s="142" t="s">
        <v>38</v>
      </c>
      <c r="Y356" s="175">
        <f t="shared" si="476"/>
        <v>0.16619718309859155</v>
      </c>
      <c r="Z356" s="175">
        <f t="shared" si="476"/>
        <v>0.18656716417910449</v>
      </c>
      <c r="AA356" s="175">
        <f t="shared" si="476"/>
        <v>0.22773186409550045</v>
      </c>
      <c r="AB356" s="175">
        <f t="shared" si="476"/>
        <v>0.19102196752626552</v>
      </c>
      <c r="AC356" s="175">
        <f t="shared" si="476"/>
        <v>0.19034090909090909</v>
      </c>
      <c r="AD356" s="175">
        <f t="shared" si="476"/>
        <v>0.22615287428932407</v>
      </c>
      <c r="AE356" s="175">
        <f t="shared" si="476"/>
        <v>0.23599808520823359</v>
      </c>
      <c r="AF356" s="77">
        <v>0.24734565473849784</v>
      </c>
      <c r="AG356" s="175">
        <f>BB323/AG310</f>
        <v>0.21718377088305491</v>
      </c>
      <c r="AH356" s="175">
        <v>0.23348196189704093</v>
      </c>
      <c r="AI356" s="175">
        <v>0.23563426093241779</v>
      </c>
      <c r="AJ356" s="175">
        <f>BE323/AJ310</f>
        <v>0.19923224568138195</v>
      </c>
      <c r="AK356" s="175">
        <f t="shared" ref="AK356:AN356" si="478">BF323/AK310</f>
        <v>0.18098720292504569</v>
      </c>
      <c r="AL356" s="175">
        <f t="shared" si="478"/>
        <v>0.18394415357766142</v>
      </c>
      <c r="AM356" s="175">
        <f t="shared" si="478"/>
        <v>0.18218460298266828</v>
      </c>
      <c r="AN356" s="176">
        <f t="shared" si="478"/>
        <v>0.18942901234567902</v>
      </c>
      <c r="AO356" s="175"/>
    </row>
    <row r="357" spans="24:41">
      <c r="X357" s="142"/>
      <c r="Y357" s="175"/>
      <c r="Z357" s="175"/>
      <c r="AA357" s="175"/>
      <c r="AB357" s="175"/>
      <c r="AC357" s="175"/>
      <c r="AD357" s="175"/>
      <c r="AE357" s="175"/>
      <c r="AF357" s="77"/>
      <c r="AG357" s="175"/>
      <c r="AH357" s="175"/>
      <c r="AI357" s="175"/>
      <c r="AJ357" s="175"/>
      <c r="AK357" s="175"/>
      <c r="AL357" s="175"/>
      <c r="AM357" s="175"/>
      <c r="AN357" s="176"/>
      <c r="AO357" s="175"/>
    </row>
    <row r="358" spans="24:41">
      <c r="X358" s="587" t="s">
        <v>125</v>
      </c>
      <c r="Y358" s="588"/>
      <c r="Z358" s="588"/>
      <c r="AA358" s="588"/>
      <c r="AB358" s="588"/>
      <c r="AC358" s="588"/>
      <c r="AD358" s="588"/>
      <c r="AE358" s="588"/>
      <c r="AF358" s="588"/>
      <c r="AG358" s="588"/>
      <c r="AH358" s="588"/>
      <c r="AI358" s="588"/>
      <c r="AJ358" s="588"/>
      <c r="AK358" s="588"/>
      <c r="AL358" s="588"/>
      <c r="AM358" s="588"/>
      <c r="AN358" s="589"/>
      <c r="AO358" s="403"/>
    </row>
    <row r="359" spans="24:41">
      <c r="X359" s="173"/>
      <c r="Y359" s="127" t="s">
        <v>122</v>
      </c>
      <c r="Z359" s="127" t="s">
        <v>121</v>
      </c>
      <c r="AA359" s="127" t="s">
        <v>120</v>
      </c>
      <c r="AB359" s="127" t="s">
        <v>49</v>
      </c>
      <c r="AC359" s="127" t="s">
        <v>48</v>
      </c>
      <c r="AD359" s="127" t="s">
        <v>47</v>
      </c>
      <c r="AE359" s="127" t="s">
        <v>46</v>
      </c>
      <c r="AF359" s="127" t="s">
        <v>45</v>
      </c>
      <c r="AG359" s="127" t="s">
        <v>44</v>
      </c>
      <c r="AH359" s="410" t="s">
        <v>43</v>
      </c>
      <c r="AI359" s="127" t="s">
        <v>95</v>
      </c>
      <c r="AJ359" s="127" t="s">
        <v>69</v>
      </c>
      <c r="AK359" s="127" t="str">
        <f>AK350</f>
        <v>2016-17</v>
      </c>
      <c r="AL359" s="127" t="str">
        <f>AL341</f>
        <v>2017-18</v>
      </c>
      <c r="AM359" s="127" t="str">
        <f>AM341</f>
        <v>2018-19</v>
      </c>
      <c r="AN359" s="174" t="str">
        <f>AN350</f>
        <v>2019-20</v>
      </c>
      <c r="AO359" s="124"/>
    </row>
    <row r="360" spans="24:41">
      <c r="X360" s="142" t="s">
        <v>33</v>
      </c>
      <c r="Y360" s="175">
        <f>Y333+Y342+Y351</f>
        <v>0.91083600456873359</v>
      </c>
      <c r="Z360" s="175">
        <f t="shared" ref="Z360:AG360" si="479">Z333+Z342+Z351</f>
        <v>0.90810978553203225</v>
      </c>
      <c r="AA360" s="175">
        <f t="shared" si="479"/>
        <v>0.90263589777941522</v>
      </c>
      <c r="AB360" s="175">
        <f t="shared" si="479"/>
        <v>0.89750421585160201</v>
      </c>
      <c r="AC360" s="175">
        <f t="shared" si="479"/>
        <v>0.90194721160502001</v>
      </c>
      <c r="AD360" s="175">
        <f t="shared" si="479"/>
        <v>0.91088635620298386</v>
      </c>
      <c r="AE360" s="175">
        <f t="shared" si="479"/>
        <v>0.89682155233446359</v>
      </c>
      <c r="AF360" s="77">
        <v>0.8795238095238096</v>
      </c>
      <c r="AG360" s="175">
        <f t="shared" si="479"/>
        <v>0.8456587582029278</v>
      </c>
      <c r="AH360" s="175">
        <v>0.84066305818673881</v>
      </c>
      <c r="AI360" s="175">
        <v>0.81961448293826522</v>
      </c>
      <c r="AJ360" s="175">
        <f t="shared" ref="AJ360:AN360" si="480">AJ333+AJ342+AJ351</f>
        <v>0.82701671806524912</v>
      </c>
      <c r="AK360" s="175">
        <f t="shared" si="480"/>
        <v>0.82749945781826073</v>
      </c>
      <c r="AL360" s="175">
        <f t="shared" si="480"/>
        <v>0.81597530550974673</v>
      </c>
      <c r="AM360" s="175">
        <f t="shared" si="480"/>
        <v>0.81245074862096134</v>
      </c>
      <c r="AN360" s="176">
        <f t="shared" si="480"/>
        <v>0.78214112565560401</v>
      </c>
      <c r="AO360" s="175"/>
    </row>
    <row r="361" spans="24:41">
      <c r="X361" s="142" t="s">
        <v>9</v>
      </c>
      <c r="Y361" s="175">
        <f t="shared" ref="Y361:AG361" si="481">Y334+Y343+Y352</f>
        <v>0.9295600593178448</v>
      </c>
      <c r="Z361" s="175">
        <f t="shared" si="481"/>
        <v>0.91362206629566911</v>
      </c>
      <c r="AA361" s="175">
        <f t="shared" si="481"/>
        <v>0.91720135874693343</v>
      </c>
      <c r="AB361" s="175">
        <f t="shared" si="481"/>
        <v>0.91290600747341188</v>
      </c>
      <c r="AC361" s="175">
        <f t="shared" si="481"/>
        <v>0.91512387085233882</v>
      </c>
      <c r="AD361" s="175">
        <f t="shared" si="481"/>
        <v>0.92200224131490471</v>
      </c>
      <c r="AE361" s="175">
        <f t="shared" si="481"/>
        <v>0.91655162564859349</v>
      </c>
      <c r="AF361" s="77">
        <v>0.91026286635109266</v>
      </c>
      <c r="AG361" s="175">
        <f t="shared" si="481"/>
        <v>0.88565713358923071</v>
      </c>
      <c r="AH361" s="175">
        <v>0.87579867727833194</v>
      </c>
      <c r="AI361" s="175">
        <v>0.85766066394338647</v>
      </c>
      <c r="AJ361" s="175">
        <f t="shared" ref="AJ361:AN361" si="482">AJ334+AJ343+AJ352</f>
        <v>0.86146614555825496</v>
      </c>
      <c r="AK361" s="175">
        <f t="shared" si="482"/>
        <v>0.8568405813241271</v>
      </c>
      <c r="AL361" s="175">
        <f t="shared" si="482"/>
        <v>0.84044598231449441</v>
      </c>
      <c r="AM361" s="175">
        <f t="shared" si="482"/>
        <v>0.83668879845791388</v>
      </c>
      <c r="AN361" s="176">
        <f t="shared" si="482"/>
        <v>0.82460859740678971</v>
      </c>
      <c r="AO361" s="175"/>
    </row>
    <row r="362" spans="24:41">
      <c r="X362" s="142" t="s">
        <v>34</v>
      </c>
      <c r="Y362" s="175">
        <f t="shared" ref="Y362:AG362" si="483">Y335+Y344+Y353</f>
        <v>0.90275201764499469</v>
      </c>
      <c r="Z362" s="175">
        <f t="shared" si="483"/>
        <v>0.91546552395792757</v>
      </c>
      <c r="AA362" s="175">
        <f t="shared" si="483"/>
        <v>0.91587854654056744</v>
      </c>
      <c r="AB362" s="175">
        <f t="shared" si="483"/>
        <v>0.91822039346791828</v>
      </c>
      <c r="AC362" s="175">
        <f t="shared" si="483"/>
        <v>0.917996400719856</v>
      </c>
      <c r="AD362" s="175">
        <f t="shared" si="483"/>
        <v>0.92174997402057568</v>
      </c>
      <c r="AE362" s="175">
        <f t="shared" si="483"/>
        <v>0.91783358407591709</v>
      </c>
      <c r="AF362" s="77">
        <v>0.92172974269777486</v>
      </c>
      <c r="AG362" s="175">
        <f t="shared" si="483"/>
        <v>0.89912393712960581</v>
      </c>
      <c r="AH362" s="175">
        <v>0.8878473158888589</v>
      </c>
      <c r="AI362" s="175">
        <v>0.86791008420906124</v>
      </c>
      <c r="AJ362" s="175">
        <f t="shared" ref="AJ362:AN362" si="484">AJ335+AJ344+AJ353</f>
        <v>0.8619249773818638</v>
      </c>
      <c r="AK362" s="175">
        <f t="shared" si="484"/>
        <v>0.86390454962632746</v>
      </c>
      <c r="AL362" s="175">
        <f t="shared" si="484"/>
        <v>0.8584468931342506</v>
      </c>
      <c r="AM362" s="175">
        <f t="shared" si="484"/>
        <v>0.84953117080587937</v>
      </c>
      <c r="AN362" s="176">
        <f t="shared" si="484"/>
        <v>0.83746539526299602</v>
      </c>
      <c r="AO362" s="175"/>
    </row>
    <row r="363" spans="24:41">
      <c r="X363" s="142" t="s">
        <v>36</v>
      </c>
      <c r="Y363" s="175">
        <f t="shared" ref="Y363:AG363" si="485">Y336+Y345+Y354</f>
        <v>0.90536744048499185</v>
      </c>
      <c r="Z363" s="175">
        <f t="shared" si="485"/>
        <v>0.91522440598415966</v>
      </c>
      <c r="AA363" s="175">
        <f t="shared" si="485"/>
        <v>0.91736857391809479</v>
      </c>
      <c r="AB363" s="175">
        <f t="shared" si="485"/>
        <v>0.92748659916617027</v>
      </c>
      <c r="AC363" s="175">
        <f t="shared" si="485"/>
        <v>0.92292899408284024</v>
      </c>
      <c r="AD363" s="175">
        <f t="shared" si="485"/>
        <v>0.92383227176220806</v>
      </c>
      <c r="AE363" s="175">
        <f t="shared" si="485"/>
        <v>0.92986044273339741</v>
      </c>
      <c r="AF363" s="77">
        <v>0.93441179707274136</v>
      </c>
      <c r="AG363" s="175">
        <f t="shared" si="485"/>
        <v>0.92862541842133672</v>
      </c>
      <c r="AH363" s="175">
        <v>0.92527102410272599</v>
      </c>
      <c r="AI363" s="175">
        <v>0.90914054821448076</v>
      </c>
      <c r="AJ363" s="175">
        <f t="shared" ref="AJ363:AN363" si="486">AJ336+AJ345+AJ354</f>
        <v>0.90212765957446805</v>
      </c>
      <c r="AK363" s="175">
        <f t="shared" si="486"/>
        <v>0.88674284558600458</v>
      </c>
      <c r="AL363" s="175">
        <f t="shared" si="486"/>
        <v>0.8808783338045425</v>
      </c>
      <c r="AM363" s="175">
        <f t="shared" si="486"/>
        <v>0.87012622720897614</v>
      </c>
      <c r="AN363" s="176">
        <f t="shared" si="486"/>
        <v>0.86279821725072092</v>
      </c>
      <c r="AO363" s="175"/>
    </row>
    <row r="364" spans="24:41">
      <c r="X364" s="142" t="s">
        <v>37</v>
      </c>
      <c r="Y364" s="175">
        <f t="shared" ref="Y364:AG364" si="487">Y337+Y346+Y355</f>
        <v>0.9248434237995824</v>
      </c>
      <c r="Z364" s="175">
        <f t="shared" si="487"/>
        <v>0.92348754448398584</v>
      </c>
      <c r="AA364" s="175">
        <f t="shared" si="487"/>
        <v>0.94356659142212185</v>
      </c>
      <c r="AB364" s="175">
        <f t="shared" si="487"/>
        <v>0.93162393162393164</v>
      </c>
      <c r="AC364" s="175">
        <f t="shared" si="487"/>
        <v>0.9362934362934362</v>
      </c>
      <c r="AD364" s="175">
        <f t="shared" si="487"/>
        <v>0.93977812995245635</v>
      </c>
      <c r="AE364" s="175">
        <f t="shared" si="487"/>
        <v>0.9337641357027463</v>
      </c>
      <c r="AF364" s="77">
        <v>0.93822393822393813</v>
      </c>
      <c r="AG364" s="175">
        <f t="shared" si="487"/>
        <v>0.94881398252184779</v>
      </c>
      <c r="AH364" s="175">
        <v>0.9436795994993743</v>
      </c>
      <c r="AI364" s="175">
        <v>0.94354838709677413</v>
      </c>
      <c r="AJ364" s="175">
        <f t="shared" ref="AJ364:AN364" si="488">AJ337+AJ346+AJ355</f>
        <v>0.9194444444444444</v>
      </c>
      <c r="AK364" s="175">
        <f t="shared" si="488"/>
        <v>0.92801047120418845</v>
      </c>
      <c r="AL364" s="175">
        <f t="shared" si="488"/>
        <v>0.92033293697978602</v>
      </c>
      <c r="AM364" s="175">
        <f t="shared" si="488"/>
        <v>0.92102564102564111</v>
      </c>
      <c r="AN364" s="176">
        <f t="shared" si="488"/>
        <v>0.92441266598569982</v>
      </c>
      <c r="AO364" s="175"/>
    </row>
    <row r="365" spans="24:41">
      <c r="X365" s="144" t="s">
        <v>38</v>
      </c>
      <c r="Y365" s="177">
        <f t="shared" ref="Y365:AG365" si="489">Y338+Y347+Y356</f>
        <v>0.91079812206572774</v>
      </c>
      <c r="Z365" s="177">
        <f t="shared" si="489"/>
        <v>0.93376865671641784</v>
      </c>
      <c r="AA365" s="177">
        <f t="shared" si="489"/>
        <v>0.9311294765840219</v>
      </c>
      <c r="AB365" s="177">
        <f t="shared" si="489"/>
        <v>0.93505253104106967</v>
      </c>
      <c r="AC365" s="177">
        <f t="shared" si="489"/>
        <v>0.93844696969696961</v>
      </c>
      <c r="AD365" s="177">
        <f t="shared" si="489"/>
        <v>0.92040429564118764</v>
      </c>
      <c r="AE365" s="177">
        <f t="shared" si="489"/>
        <v>0.93106749640976549</v>
      </c>
      <c r="AF365" s="327">
        <v>0.93236335037357443</v>
      </c>
      <c r="AG365" s="177">
        <f t="shared" si="489"/>
        <v>0.94073190135242646</v>
      </c>
      <c r="AH365" s="177">
        <v>0.92744223753546817</v>
      </c>
      <c r="AI365" s="177">
        <v>0.9179616913624864</v>
      </c>
      <c r="AJ365" s="177">
        <f t="shared" ref="AJ365:AN365" si="490">AJ338+AJ347+AJ356</f>
        <v>0.90748560460652594</v>
      </c>
      <c r="AK365" s="177">
        <f t="shared" si="490"/>
        <v>0.92285191956124302</v>
      </c>
      <c r="AL365" s="177">
        <f t="shared" si="490"/>
        <v>0.89319371727748686</v>
      </c>
      <c r="AM365" s="177">
        <f t="shared" si="490"/>
        <v>0.89076985086658611</v>
      </c>
      <c r="AN365" s="439">
        <f t="shared" si="490"/>
        <v>0.90316358024691357</v>
      </c>
      <c r="AO365" s="175"/>
    </row>
    <row r="366" spans="24:41">
      <c r="AJ366" s="151"/>
      <c r="AK366" s="151"/>
      <c r="AL366" s="151"/>
      <c r="AN366" s="151"/>
      <c r="AO366" s="151"/>
    </row>
  </sheetData>
  <mergeCells count="97">
    <mergeCell ref="BM303:BM309"/>
    <mergeCell ref="BM294:BM300"/>
    <mergeCell ref="CG2:CW2"/>
    <mergeCell ref="X2:AN2"/>
    <mergeCell ref="BM103:BM109"/>
    <mergeCell ref="BM110:BM116"/>
    <mergeCell ref="AR27:AR33"/>
    <mergeCell ref="AR34:AR40"/>
    <mergeCell ref="AR41:AR47"/>
    <mergeCell ref="AR2:BI2"/>
    <mergeCell ref="BM2:CD2"/>
    <mergeCell ref="BM96:BM102"/>
    <mergeCell ref="BM73:BM79"/>
    <mergeCell ref="BM80:BM86"/>
    <mergeCell ref="BM87:BM93"/>
    <mergeCell ref="BM27:BM33"/>
    <mergeCell ref="BM317:BM323"/>
    <mergeCell ref="BM310:BM316"/>
    <mergeCell ref="BM133:BM139"/>
    <mergeCell ref="BM119:BM125"/>
    <mergeCell ref="BM126:BM132"/>
    <mergeCell ref="BM280:BM286"/>
    <mergeCell ref="BM287:BM293"/>
    <mergeCell ref="BM257:BM263"/>
    <mergeCell ref="BM264:BM270"/>
    <mergeCell ref="BM271:BM277"/>
    <mergeCell ref="BM241:BM247"/>
    <mergeCell ref="BM248:BM254"/>
    <mergeCell ref="BM142:BM148"/>
    <mergeCell ref="BM149:BM155"/>
    <mergeCell ref="BM225:BM231"/>
    <mergeCell ref="BM234:BM240"/>
    <mergeCell ref="BM34:BM40"/>
    <mergeCell ref="BM41:BM47"/>
    <mergeCell ref="BM4:BM10"/>
    <mergeCell ref="BM11:BM17"/>
    <mergeCell ref="BM18:BM24"/>
    <mergeCell ref="BM50:BM56"/>
    <mergeCell ref="BM57:BM63"/>
    <mergeCell ref="BM64:BM70"/>
    <mergeCell ref="AR110:AR116"/>
    <mergeCell ref="AR119:AR125"/>
    <mergeCell ref="AR50:AR56"/>
    <mergeCell ref="AR126:AR132"/>
    <mergeCell ref="AR133:AR139"/>
    <mergeCell ref="AR142:AR148"/>
    <mergeCell ref="AR188:AR194"/>
    <mergeCell ref="AR195:AR201"/>
    <mergeCell ref="AR149:AR155"/>
    <mergeCell ref="AR202:AR208"/>
    <mergeCell ref="AR211:AR217"/>
    <mergeCell ref="AR218:AR224"/>
    <mergeCell ref="BM156:BM162"/>
    <mergeCell ref="BM165:BM171"/>
    <mergeCell ref="BM172:BM178"/>
    <mergeCell ref="BM179:BM185"/>
    <mergeCell ref="AR179:AR185"/>
    <mergeCell ref="BM188:BM194"/>
    <mergeCell ref="BM195:BM201"/>
    <mergeCell ref="BM202:BM208"/>
    <mergeCell ref="BM211:BM217"/>
    <mergeCell ref="BM218:BM224"/>
    <mergeCell ref="AR156:AR162"/>
    <mergeCell ref="AR165:AR171"/>
    <mergeCell ref="AR172:AR178"/>
    <mergeCell ref="AR18:AR24"/>
    <mergeCell ref="AR11:AR17"/>
    <mergeCell ref="AR4:AR10"/>
    <mergeCell ref="AR96:AR102"/>
    <mergeCell ref="AR103:AR109"/>
    <mergeCell ref="AR57:AR63"/>
    <mergeCell ref="AR64:AR70"/>
    <mergeCell ref="AR73:AR79"/>
    <mergeCell ref="AR80:AR86"/>
    <mergeCell ref="AR87:AR93"/>
    <mergeCell ref="AR225:AR231"/>
    <mergeCell ref="AR234:AR240"/>
    <mergeCell ref="AR241:AR247"/>
    <mergeCell ref="AR248:AR254"/>
    <mergeCell ref="AR257:AR263"/>
    <mergeCell ref="AR264:AR270"/>
    <mergeCell ref="AR310:AR316"/>
    <mergeCell ref="AR317:AR323"/>
    <mergeCell ref="AR271:AR277"/>
    <mergeCell ref="AR280:AR286"/>
    <mergeCell ref="AR287:AR293"/>
    <mergeCell ref="AR294:AR300"/>
    <mergeCell ref="AR303:AR309"/>
    <mergeCell ref="B2:R2"/>
    <mergeCell ref="X358:AN358"/>
    <mergeCell ref="X349:AN349"/>
    <mergeCell ref="X340:AN340"/>
    <mergeCell ref="X331:AN331"/>
    <mergeCell ref="U301:U302"/>
    <mergeCell ref="V301:V302"/>
    <mergeCell ref="X321:AN321"/>
    <mergeCell ref="X322:AN322"/>
  </mergeCells>
  <printOptions horizontalCentered="1"/>
  <pageMargins left="0.7" right="0.7" top="0.75" bottom="0.75" header="0.3" footer="0.3"/>
  <pageSetup scale="10" orientation="landscape" r:id="rId1"/>
  <rowBreaks count="1" manualBreakCount="1">
    <brk id="157" min="1" max="17" man="1"/>
  </rowBreaks>
  <ignoredErrors>
    <ignoredError sqref="C7:L7"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34998626667073579"/>
    <pageSetUpPr fitToPage="1"/>
  </sheetPr>
  <dimension ref="B1:DO238"/>
  <sheetViews>
    <sheetView view="pageBreakPreview" topLeftCell="X1" zoomScale="60" zoomScaleNormal="100" workbookViewId="0">
      <selection activeCell="AL162" sqref="AL162"/>
    </sheetView>
  </sheetViews>
  <sheetFormatPr defaultColWidth="9.140625" defaultRowHeight="18"/>
  <cols>
    <col min="1" max="1" width="9.140625" style="119"/>
    <col min="2" max="2" width="52" style="119" bestFit="1" customWidth="1"/>
    <col min="3" max="6" width="18.7109375" style="119" hidden="1" customWidth="1"/>
    <col min="7" max="18" width="18.7109375" style="180" customWidth="1"/>
    <col min="19" max="19" width="18.7109375" style="181" customWidth="1"/>
    <col min="20" max="20" width="26" style="180" bestFit="1" customWidth="1"/>
    <col min="21" max="21" width="21.28515625" style="180" customWidth="1"/>
    <col min="22" max="22" width="27" style="180" bestFit="1" customWidth="1"/>
    <col min="23" max="23" width="18.28515625" style="180" customWidth="1"/>
    <col min="24" max="24" width="35.5703125" style="119" bestFit="1" customWidth="1"/>
    <col min="25" max="27" width="15.7109375" style="119" hidden="1" customWidth="1"/>
    <col min="28" max="28" width="19" style="119" hidden="1" customWidth="1"/>
    <col min="29" max="29" width="18.42578125" style="119" hidden="1" customWidth="1"/>
    <col min="30" max="31" width="19.140625" style="119" customWidth="1"/>
    <col min="32" max="32" width="19.140625" style="319" customWidth="1"/>
    <col min="33" max="34" width="19.140625" style="119" customWidth="1"/>
    <col min="35" max="37" width="19.140625" style="319" customWidth="1"/>
    <col min="38" max="38" width="19.140625" style="307" customWidth="1"/>
    <col min="39" max="39" width="19.140625" style="319" customWidth="1"/>
    <col min="40" max="40" width="19.140625" style="119" customWidth="1"/>
    <col min="41" max="42" width="15.7109375" style="119" customWidth="1"/>
    <col min="43" max="43" width="36.85546875" style="119" bestFit="1" customWidth="1"/>
    <col min="44" max="47" width="15.7109375" style="119" hidden="1" customWidth="1"/>
    <col min="48" max="51" width="15.7109375" style="119" customWidth="1"/>
    <col min="52" max="52" width="15.7109375" style="358" customWidth="1"/>
    <col min="53" max="56" width="15.7109375" style="319" customWidth="1"/>
    <col min="57" max="62" width="15.7109375" style="119" customWidth="1"/>
    <col min="63" max="63" width="36.85546875" style="119" bestFit="1" customWidth="1"/>
    <col min="64" max="67" width="13.5703125" style="119" hidden="1" customWidth="1"/>
    <col min="68" max="68" width="13.5703125" style="119" bestFit="1" customWidth="1"/>
    <col min="69" max="69" width="13.140625" style="119" bestFit="1" customWidth="1"/>
    <col min="70" max="70" width="12.140625" style="119" bestFit="1" customWidth="1"/>
    <col min="71" max="71" width="12.140625" style="319" bestFit="1" customWidth="1"/>
    <col min="72" max="72" width="12.7109375" style="319" bestFit="1" customWidth="1"/>
    <col min="73" max="73" width="12.7109375" style="119" bestFit="1" customWidth="1"/>
    <col min="74" max="77" width="12.5703125" style="319" customWidth="1"/>
    <col min="78" max="80" width="12.5703125" style="307" customWidth="1"/>
    <col min="81" max="82" width="15.7109375" style="119" customWidth="1"/>
    <col min="83" max="83" width="35.42578125" style="119" bestFit="1" customWidth="1"/>
    <col min="84" max="84" width="9.140625" style="119" hidden="1" customWidth="1"/>
    <col min="85" max="87" width="13.42578125" style="119" hidden="1" customWidth="1"/>
    <col min="88" max="88" width="13.42578125" style="119" bestFit="1" customWidth="1"/>
    <col min="89" max="89" width="13" style="119" bestFit="1" customWidth="1"/>
    <col min="90" max="90" width="12" style="119" bestFit="1" customWidth="1"/>
    <col min="91" max="91" width="12.7109375" style="319" bestFit="1" customWidth="1"/>
    <col min="92" max="92" width="12.5703125" style="119" bestFit="1" customWidth="1"/>
    <col min="93" max="93" width="12.5703125" style="319" bestFit="1" customWidth="1"/>
    <col min="94" max="94" width="12.5703125" style="119" bestFit="1" customWidth="1"/>
    <col min="95" max="96" width="12.5703125" style="319" customWidth="1"/>
    <col min="97" max="97" width="12.5703125" style="319" bestFit="1" customWidth="1"/>
    <col min="98" max="98" width="13.5703125" style="307" bestFit="1" customWidth="1"/>
    <col min="99" max="100" width="13.5703125" style="307" customWidth="1"/>
    <col min="101" max="102" width="9.140625" style="119"/>
    <col min="103" max="103" width="9.7109375" style="119" bestFit="1" customWidth="1"/>
    <col min="104" max="107" width="13.42578125" style="119" hidden="1" customWidth="1"/>
    <col min="108" max="111" width="13.85546875" style="119" customWidth="1"/>
    <col min="112" max="112" width="13.85546875" style="319" customWidth="1"/>
    <col min="113" max="119" width="13.85546875" style="119" customWidth="1"/>
    <col min="120" max="16384" width="9.140625" style="119"/>
  </cols>
  <sheetData>
    <row r="1" spans="2:119" ht="18.75" thickBot="1">
      <c r="AG1" s="102" t="s">
        <v>154</v>
      </c>
      <c r="AO1" s="480"/>
      <c r="AP1" s="480"/>
      <c r="AQ1" s="480"/>
      <c r="AR1" s="480"/>
      <c r="AS1" s="480"/>
      <c r="AT1" s="480"/>
    </row>
    <row r="2" spans="2:119" ht="27">
      <c r="B2" s="585" t="s">
        <v>75</v>
      </c>
      <c r="C2" s="586"/>
      <c r="D2" s="586"/>
      <c r="E2" s="586"/>
      <c r="F2" s="586"/>
      <c r="G2" s="586"/>
      <c r="H2" s="586"/>
      <c r="I2" s="586"/>
      <c r="J2" s="586"/>
      <c r="K2" s="586"/>
      <c r="L2" s="586"/>
      <c r="M2" s="586"/>
      <c r="N2" s="586"/>
      <c r="O2" s="586"/>
      <c r="P2" s="586"/>
      <c r="Q2" s="586"/>
      <c r="R2" s="586"/>
      <c r="S2" s="182"/>
      <c r="T2" s="84" t="s">
        <v>112</v>
      </c>
      <c r="U2" s="120"/>
      <c r="X2" s="607" t="s">
        <v>123</v>
      </c>
      <c r="Y2" s="607"/>
      <c r="Z2" s="607"/>
      <c r="AA2" s="607"/>
      <c r="AB2" s="607"/>
      <c r="AC2" s="607"/>
      <c r="AD2" s="607"/>
      <c r="AE2" s="607"/>
      <c r="AF2" s="607"/>
      <c r="AG2" s="607"/>
      <c r="AH2" s="607"/>
      <c r="AI2" s="607"/>
      <c r="AJ2" s="607"/>
      <c r="AK2" s="607"/>
      <c r="AL2" s="607"/>
      <c r="AM2" s="607"/>
      <c r="AN2" s="607"/>
      <c r="AQ2" s="606" t="s">
        <v>96</v>
      </c>
      <c r="AR2" s="606"/>
      <c r="AS2" s="606"/>
      <c r="AT2" s="606"/>
      <c r="AU2" s="606"/>
      <c r="AV2" s="606"/>
      <c r="AW2" s="606"/>
      <c r="AX2" s="606"/>
      <c r="AY2" s="606"/>
      <c r="AZ2" s="606"/>
      <c r="BA2" s="606"/>
      <c r="BB2" s="606"/>
      <c r="BC2" s="606"/>
      <c r="BD2" s="606"/>
      <c r="BE2" s="606"/>
      <c r="BF2" s="606"/>
      <c r="BG2" s="606"/>
      <c r="BJ2" s="606" t="s">
        <v>96</v>
      </c>
      <c r="BK2" s="606"/>
      <c r="BL2" s="606"/>
      <c r="BM2" s="606"/>
      <c r="BN2" s="606"/>
      <c r="BO2" s="606"/>
      <c r="BP2" s="606"/>
      <c r="BQ2" s="606"/>
      <c r="BR2" s="606"/>
      <c r="BS2" s="606"/>
      <c r="BT2" s="606"/>
      <c r="BU2" s="606"/>
      <c r="BV2" s="606"/>
      <c r="BW2" s="606"/>
      <c r="BX2" s="606"/>
      <c r="BY2" s="606"/>
      <c r="BZ2" s="606"/>
      <c r="CA2" s="606"/>
      <c r="CB2" s="459"/>
      <c r="CD2" s="608" t="s">
        <v>78</v>
      </c>
      <c r="CE2" s="608"/>
      <c r="CF2" s="608"/>
      <c r="CG2" s="608"/>
      <c r="CH2" s="608"/>
      <c r="CI2" s="608"/>
      <c r="CJ2" s="608"/>
      <c r="CK2" s="608"/>
      <c r="CL2" s="608"/>
      <c r="CM2" s="608"/>
      <c r="CN2" s="608"/>
      <c r="CO2" s="608"/>
      <c r="CP2" s="608"/>
      <c r="CQ2" s="608"/>
      <c r="CR2" s="608"/>
      <c r="CS2" s="608"/>
      <c r="CT2" s="608"/>
      <c r="CU2" s="608"/>
      <c r="CV2" s="460"/>
      <c r="CY2" s="606" t="s">
        <v>126</v>
      </c>
      <c r="CZ2" s="606"/>
      <c r="DA2" s="606"/>
      <c r="DB2" s="606"/>
      <c r="DC2" s="606"/>
      <c r="DD2" s="606"/>
      <c r="DE2" s="606"/>
      <c r="DF2" s="606"/>
      <c r="DG2" s="606"/>
      <c r="DH2" s="606"/>
      <c r="DI2" s="606"/>
      <c r="DJ2" s="606"/>
      <c r="DK2" s="606"/>
      <c r="DL2" s="606"/>
      <c r="DM2" s="606"/>
      <c r="DN2" s="606"/>
      <c r="DO2" s="606"/>
    </row>
    <row r="3" spans="2:119" ht="18.75" thickBot="1">
      <c r="B3" s="123" t="s">
        <v>0</v>
      </c>
      <c r="C3" s="123" t="s">
        <v>122</v>
      </c>
      <c r="D3" s="123" t="s">
        <v>121</v>
      </c>
      <c r="E3" s="123" t="s">
        <v>120</v>
      </c>
      <c r="F3" s="123" t="s">
        <v>49</v>
      </c>
      <c r="G3" s="123" t="s">
        <v>48</v>
      </c>
      <c r="H3" s="123" t="s">
        <v>47</v>
      </c>
      <c r="I3" s="123" t="s">
        <v>46</v>
      </c>
      <c r="J3" s="123" t="s">
        <v>45</v>
      </c>
      <c r="K3" s="123" t="s">
        <v>44</v>
      </c>
      <c r="L3" s="123" t="s">
        <v>43</v>
      </c>
      <c r="M3" s="123" t="s">
        <v>95</v>
      </c>
      <c r="N3" s="123" t="s">
        <v>69</v>
      </c>
      <c r="O3" s="123" t="s">
        <v>77</v>
      </c>
      <c r="P3" s="123" t="s">
        <v>143</v>
      </c>
      <c r="Q3" s="123" t="s">
        <v>164</v>
      </c>
      <c r="R3" s="123" t="s">
        <v>183</v>
      </c>
      <c r="S3" s="125"/>
      <c r="T3" s="85" t="s">
        <v>111</v>
      </c>
      <c r="U3" s="125"/>
      <c r="V3" s="183"/>
      <c r="W3" s="184"/>
      <c r="X3" s="123" t="s">
        <v>0</v>
      </c>
      <c r="Y3" s="123" t="s">
        <v>122</v>
      </c>
      <c r="Z3" s="123" t="s">
        <v>121</v>
      </c>
      <c r="AA3" s="123" t="s">
        <v>120</v>
      </c>
      <c r="AB3" s="123" t="s">
        <v>49</v>
      </c>
      <c r="AC3" s="123" t="s">
        <v>48</v>
      </c>
      <c r="AD3" s="123" t="s">
        <v>47</v>
      </c>
      <c r="AE3" s="123" t="s">
        <v>46</v>
      </c>
      <c r="AF3" s="123" t="s">
        <v>45</v>
      </c>
      <c r="AG3" s="191" t="s">
        <v>44</v>
      </c>
      <c r="AH3" s="123" t="s">
        <v>43</v>
      </c>
      <c r="AI3" s="123" t="s">
        <v>95</v>
      </c>
      <c r="AJ3" s="123" t="s">
        <v>69</v>
      </c>
      <c r="AK3" s="125" t="s">
        <v>77</v>
      </c>
      <c r="AL3" s="125" t="s">
        <v>143</v>
      </c>
      <c r="AM3" s="125" t="s">
        <v>164</v>
      </c>
      <c r="AN3" s="125" t="s">
        <v>183</v>
      </c>
      <c r="AO3" s="125"/>
      <c r="AQ3" s="123" t="s">
        <v>0</v>
      </c>
      <c r="AR3" s="123" t="s">
        <v>122</v>
      </c>
      <c r="AS3" s="123" t="s">
        <v>121</v>
      </c>
      <c r="AT3" s="123" t="s">
        <v>120</v>
      </c>
      <c r="AU3" s="123" t="s">
        <v>49</v>
      </c>
      <c r="AV3" s="123" t="s">
        <v>48</v>
      </c>
      <c r="AW3" s="123" t="s">
        <v>47</v>
      </c>
      <c r="AX3" s="123" t="s">
        <v>46</v>
      </c>
      <c r="AY3" s="123" t="s">
        <v>45</v>
      </c>
      <c r="AZ3" s="123" t="s">
        <v>44</v>
      </c>
      <c r="BA3" s="123" t="s">
        <v>43</v>
      </c>
      <c r="BB3" s="123" t="s">
        <v>95</v>
      </c>
      <c r="BC3" s="125" t="s">
        <v>69</v>
      </c>
      <c r="BD3" s="125" t="s">
        <v>77</v>
      </c>
      <c r="BE3" s="125" t="s">
        <v>143</v>
      </c>
      <c r="BF3" s="125" t="s">
        <v>164</v>
      </c>
      <c r="BG3" s="125" t="s">
        <v>183</v>
      </c>
      <c r="BH3" s="125"/>
      <c r="BJ3" s="185"/>
      <c r="BK3" s="123" t="s">
        <v>0</v>
      </c>
      <c r="BL3" s="123" t="s">
        <v>122</v>
      </c>
      <c r="BM3" s="123" t="s">
        <v>121</v>
      </c>
      <c r="BN3" s="123" t="s">
        <v>120</v>
      </c>
      <c r="BO3" s="123" t="s">
        <v>49</v>
      </c>
      <c r="BP3" s="123" t="s">
        <v>48</v>
      </c>
      <c r="BQ3" s="123" t="s">
        <v>47</v>
      </c>
      <c r="BR3" s="123" t="s">
        <v>46</v>
      </c>
      <c r="BS3" s="123" t="s">
        <v>45</v>
      </c>
      <c r="BT3" s="123" t="s">
        <v>44</v>
      </c>
      <c r="BU3" s="123" t="s">
        <v>43</v>
      </c>
      <c r="BV3" s="123" t="s">
        <v>95</v>
      </c>
      <c r="BW3" s="125" t="s">
        <v>69</v>
      </c>
      <c r="BX3" s="125" t="s">
        <v>77</v>
      </c>
      <c r="BY3" s="125" t="s">
        <v>143</v>
      </c>
      <c r="BZ3" s="125" t="s">
        <v>164</v>
      </c>
      <c r="CA3" s="125" t="s">
        <v>183</v>
      </c>
      <c r="CB3" s="125"/>
      <c r="CD3" s="185"/>
      <c r="CE3" s="123" t="s">
        <v>0</v>
      </c>
      <c r="CF3" s="123" t="s">
        <v>122</v>
      </c>
      <c r="CG3" s="123" t="s">
        <v>121</v>
      </c>
      <c r="CH3" s="123" t="s">
        <v>120</v>
      </c>
      <c r="CI3" s="123" t="s">
        <v>49</v>
      </c>
      <c r="CJ3" s="123" t="s">
        <v>48</v>
      </c>
      <c r="CK3" s="123" t="s">
        <v>47</v>
      </c>
      <c r="CL3" s="123" t="s">
        <v>46</v>
      </c>
      <c r="CM3" s="123" t="s">
        <v>45</v>
      </c>
      <c r="CN3" s="123" t="s">
        <v>44</v>
      </c>
      <c r="CO3" s="123" t="s">
        <v>43</v>
      </c>
      <c r="CP3" s="123" t="s">
        <v>95</v>
      </c>
      <c r="CQ3" s="123" t="s">
        <v>69</v>
      </c>
      <c r="CR3" s="123" t="s">
        <v>77</v>
      </c>
      <c r="CS3" s="123" t="s">
        <v>143</v>
      </c>
      <c r="CT3" s="123" t="s">
        <v>164</v>
      </c>
      <c r="CU3" s="123" t="s">
        <v>183</v>
      </c>
      <c r="CV3" s="125"/>
      <c r="CY3" s="129"/>
      <c r="CZ3" s="130" t="s">
        <v>122</v>
      </c>
      <c r="DA3" s="130" t="s">
        <v>121</v>
      </c>
      <c r="DB3" s="130" t="s">
        <v>120</v>
      </c>
      <c r="DC3" s="130" t="s">
        <v>49</v>
      </c>
      <c r="DD3" s="130" t="s">
        <v>48</v>
      </c>
      <c r="DE3" s="130" t="s">
        <v>47</v>
      </c>
      <c r="DF3" s="130" t="s">
        <v>46</v>
      </c>
      <c r="DG3" s="130" t="s">
        <v>45</v>
      </c>
      <c r="DH3" s="323" t="s">
        <v>44</v>
      </c>
      <c r="DI3" s="130" t="s">
        <v>43</v>
      </c>
      <c r="DJ3" s="130" t="s">
        <v>95</v>
      </c>
      <c r="DK3" s="123" t="s">
        <v>69</v>
      </c>
      <c r="DL3" s="123" t="s">
        <v>77</v>
      </c>
      <c r="DM3" s="123" t="s">
        <v>143</v>
      </c>
      <c r="DN3" s="123" t="s">
        <v>164</v>
      </c>
      <c r="DO3" s="123" t="s">
        <v>183</v>
      </c>
    </row>
    <row r="4" spans="2:119" ht="18" customHeight="1">
      <c r="B4" s="186" t="s">
        <v>72</v>
      </c>
      <c r="C4" s="133">
        <f t="shared" ref="C4:N6" si="0">Y4+BL4*$V$6+BL11*$V$8</f>
        <v>1720</v>
      </c>
      <c r="D4" s="133">
        <f t="shared" si="0"/>
        <v>1737.6</v>
      </c>
      <c r="E4" s="133">
        <f t="shared" si="0"/>
        <v>1780</v>
      </c>
      <c r="F4" s="133">
        <f t="shared" si="0"/>
        <v>1906.2</v>
      </c>
      <c r="G4" s="133">
        <f t="shared" si="0"/>
        <v>2136.6</v>
      </c>
      <c r="H4" s="133">
        <f t="shared" si="0"/>
        <v>2179.4</v>
      </c>
      <c r="I4" s="133">
        <f t="shared" si="0"/>
        <v>2103.4</v>
      </c>
      <c r="J4" s="133">
        <f t="shared" si="0"/>
        <v>1809.4</v>
      </c>
      <c r="K4" s="133">
        <f t="shared" si="0"/>
        <v>1800.2</v>
      </c>
      <c r="L4" s="133">
        <f t="shared" si="0"/>
        <v>1597.4</v>
      </c>
      <c r="M4" s="133">
        <f t="shared" si="0"/>
        <v>1564.4</v>
      </c>
      <c r="N4" s="133">
        <f t="shared" si="0"/>
        <v>1452.4</v>
      </c>
      <c r="O4" s="133">
        <f t="shared" ref="O4:R4" si="1">AK4+BX4*$V$6+BX11*$V$8</f>
        <v>1325.2</v>
      </c>
      <c r="P4" s="133">
        <f t="shared" si="1"/>
        <v>1376</v>
      </c>
      <c r="Q4" s="133">
        <f t="shared" si="1"/>
        <v>1344.4</v>
      </c>
      <c r="R4" s="133">
        <f t="shared" si="1"/>
        <v>1405.4</v>
      </c>
      <c r="S4" s="187"/>
      <c r="T4" s="204">
        <v>202.94404702336746</v>
      </c>
      <c r="U4" s="133"/>
      <c r="V4" s="351" t="s">
        <v>97</v>
      </c>
      <c r="W4" s="188"/>
      <c r="X4" s="186" t="s">
        <v>72</v>
      </c>
      <c r="Y4" s="133">
        <v>1191</v>
      </c>
      <c r="Z4" s="133">
        <v>1194</v>
      </c>
      <c r="AA4" s="133">
        <v>1208</v>
      </c>
      <c r="AB4" s="133">
        <v>1274</v>
      </c>
      <c r="AC4" s="133">
        <v>1428</v>
      </c>
      <c r="AD4" s="133">
        <v>1434</v>
      </c>
      <c r="AE4" s="133">
        <v>1385</v>
      </c>
      <c r="AF4" s="133">
        <v>1189</v>
      </c>
      <c r="AG4" s="416">
        <v>1217</v>
      </c>
      <c r="AH4" s="133">
        <v>1074</v>
      </c>
      <c r="AI4" s="133">
        <v>1083</v>
      </c>
      <c r="AJ4" s="133">
        <v>1006</v>
      </c>
      <c r="AK4" s="132">
        <v>908</v>
      </c>
      <c r="AL4" s="132">
        <v>946</v>
      </c>
      <c r="AM4" s="132">
        <v>935</v>
      </c>
      <c r="AN4" s="132">
        <v>996</v>
      </c>
      <c r="AO4" s="133"/>
      <c r="AQ4" s="186" t="s">
        <v>128</v>
      </c>
      <c r="AR4" s="133">
        <v>0</v>
      </c>
      <c r="AS4" s="133">
        <v>0</v>
      </c>
      <c r="AT4" s="133">
        <v>0</v>
      </c>
      <c r="AU4" s="133">
        <v>0</v>
      </c>
      <c r="AV4" s="133">
        <v>0</v>
      </c>
      <c r="AW4" s="133">
        <v>0</v>
      </c>
      <c r="AX4" s="133">
        <v>0</v>
      </c>
      <c r="AY4" s="133">
        <v>0</v>
      </c>
      <c r="AZ4" s="133">
        <v>0</v>
      </c>
      <c r="BA4" s="133">
        <v>0</v>
      </c>
      <c r="BB4" s="133">
        <v>0</v>
      </c>
      <c r="BC4" s="132">
        <v>0</v>
      </c>
      <c r="BD4" s="132">
        <v>0</v>
      </c>
      <c r="BE4" s="132">
        <v>0</v>
      </c>
      <c r="BF4" s="132">
        <v>0</v>
      </c>
      <c r="BG4" s="132">
        <v>0</v>
      </c>
      <c r="BH4" s="133"/>
      <c r="BJ4" s="602" t="s">
        <v>98</v>
      </c>
      <c r="BK4" s="189" t="s">
        <v>72</v>
      </c>
      <c r="BL4" s="132">
        <v>560</v>
      </c>
      <c r="BM4" s="166">
        <v>597</v>
      </c>
      <c r="BN4" s="166">
        <v>620</v>
      </c>
      <c r="BO4" s="132">
        <v>679</v>
      </c>
      <c r="BP4" s="166">
        <v>767</v>
      </c>
      <c r="BQ4" s="166">
        <v>753</v>
      </c>
      <c r="BR4" s="166">
        <v>743</v>
      </c>
      <c r="BS4" s="132">
        <v>638</v>
      </c>
      <c r="BT4" s="132">
        <v>624</v>
      </c>
      <c r="BU4" s="132">
        <v>593</v>
      </c>
      <c r="BV4" s="132">
        <v>558</v>
      </c>
      <c r="BW4" s="132">
        <v>508</v>
      </c>
      <c r="BX4" s="132">
        <v>464</v>
      </c>
      <c r="BY4" s="132">
        <v>480</v>
      </c>
      <c r="BZ4" s="132">
        <v>463</v>
      </c>
      <c r="CA4" s="132">
        <v>478</v>
      </c>
      <c r="CB4" s="133"/>
      <c r="CD4" s="612" t="s">
        <v>51</v>
      </c>
      <c r="CE4" s="189" t="s">
        <v>72</v>
      </c>
      <c r="CF4" s="132">
        <v>102</v>
      </c>
      <c r="CG4" s="166">
        <v>89</v>
      </c>
      <c r="CH4" s="166">
        <v>102</v>
      </c>
      <c r="CI4" s="132">
        <v>109</v>
      </c>
      <c r="CJ4" s="166">
        <v>122</v>
      </c>
      <c r="CK4" s="166">
        <v>163</v>
      </c>
      <c r="CL4" s="166">
        <v>143</v>
      </c>
      <c r="CM4" s="132">
        <v>129</v>
      </c>
      <c r="CN4" s="132">
        <v>101</v>
      </c>
      <c r="CO4" s="132">
        <v>75</v>
      </c>
      <c r="CP4" s="132">
        <v>49</v>
      </c>
      <c r="CQ4" s="132">
        <v>61</v>
      </c>
      <c r="CR4" s="132">
        <v>66</v>
      </c>
      <c r="CS4" s="132">
        <v>59</v>
      </c>
      <c r="CT4" s="132">
        <v>54</v>
      </c>
      <c r="CU4" s="132">
        <v>36</v>
      </c>
      <c r="CV4" s="133"/>
      <c r="CY4" s="140" t="s">
        <v>0</v>
      </c>
      <c r="CZ4" s="141">
        <v>5398.2333333333336</v>
      </c>
      <c r="DA4" s="141">
        <v>5548.1333333333332</v>
      </c>
      <c r="DB4" s="141">
        <v>5668.4666666666662</v>
      </c>
      <c r="DC4" s="141">
        <v>5812.3</v>
      </c>
      <c r="DD4" s="141">
        <v>5969.6</v>
      </c>
      <c r="DE4" s="141">
        <v>6342.2333333333336</v>
      </c>
      <c r="DF4" s="141">
        <v>6600.3666666666668</v>
      </c>
      <c r="DG4" s="141">
        <v>6646.666666666667</v>
      </c>
      <c r="DH4" s="178">
        <v>6560.333333333333</v>
      </c>
      <c r="DI4" s="178">
        <v>6318.3666666666668</v>
      </c>
      <c r="DJ4" s="178">
        <v>6127.8</v>
      </c>
      <c r="DK4" s="178">
        <v>5768.333333333333</v>
      </c>
      <c r="DL4" s="178">
        <v>5369.0666666666666</v>
      </c>
      <c r="DM4" s="141">
        <v>5361.2333333333336</v>
      </c>
      <c r="DN4" s="141">
        <v>5148.833333333333</v>
      </c>
      <c r="DO4" s="141">
        <v>5039.1000000000004</v>
      </c>
    </row>
    <row r="5" spans="2:119">
      <c r="B5" s="186" t="s">
        <v>73</v>
      </c>
      <c r="C5" s="133">
        <f t="shared" si="0"/>
        <v>1310.5999999999999</v>
      </c>
      <c r="D5" s="133">
        <f t="shared" si="0"/>
        <v>1525.6</v>
      </c>
      <c r="E5" s="133">
        <f t="shared" si="0"/>
        <v>1440.6</v>
      </c>
      <c r="F5" s="133">
        <f t="shared" si="0"/>
        <v>1511.6</v>
      </c>
      <c r="G5" s="133">
        <f t="shared" si="0"/>
        <v>1729.2</v>
      </c>
      <c r="H5" s="133">
        <f t="shared" si="0"/>
        <v>1870.8000000000002</v>
      </c>
      <c r="I5" s="133">
        <f t="shared" si="0"/>
        <v>1926.4</v>
      </c>
      <c r="J5" s="133">
        <f t="shared" si="0"/>
        <v>1831.4</v>
      </c>
      <c r="K5" s="133">
        <f t="shared" si="0"/>
        <v>1680.8</v>
      </c>
      <c r="L5" s="133">
        <f t="shared" si="0"/>
        <v>1713.6</v>
      </c>
      <c r="M5" s="133">
        <f t="shared" si="0"/>
        <v>1645.8</v>
      </c>
      <c r="N5" s="133">
        <f t="shared" si="0"/>
        <v>1588.8</v>
      </c>
      <c r="O5" s="133">
        <f t="shared" ref="O5:R5" si="2">AK5+BX5*$V$6+BX12*$V$8</f>
        <v>1408.2</v>
      </c>
      <c r="P5" s="133">
        <f t="shared" si="2"/>
        <v>1353.8</v>
      </c>
      <c r="Q5" s="133">
        <f t="shared" si="2"/>
        <v>1355.4</v>
      </c>
      <c r="R5" s="133">
        <f t="shared" si="2"/>
        <v>1367.4</v>
      </c>
      <c r="S5" s="187"/>
      <c r="T5" s="204">
        <v>199.83343730884297</v>
      </c>
      <c r="U5" s="133"/>
      <c r="V5" s="352" t="s">
        <v>98</v>
      </c>
      <c r="W5" s="190"/>
      <c r="X5" s="186" t="s">
        <v>73</v>
      </c>
      <c r="Y5" s="133">
        <v>911</v>
      </c>
      <c r="Z5" s="133">
        <v>1052</v>
      </c>
      <c r="AA5" s="133">
        <v>996</v>
      </c>
      <c r="AB5" s="133">
        <v>1032</v>
      </c>
      <c r="AC5" s="133">
        <v>1152</v>
      </c>
      <c r="AD5" s="133">
        <v>1233</v>
      </c>
      <c r="AE5" s="133">
        <v>1254</v>
      </c>
      <c r="AF5" s="133">
        <v>1192</v>
      </c>
      <c r="AG5" s="416">
        <v>1111</v>
      </c>
      <c r="AH5" s="133">
        <v>1133</v>
      </c>
      <c r="AI5" s="133">
        <v>1093</v>
      </c>
      <c r="AJ5" s="133">
        <v>1069</v>
      </c>
      <c r="AK5" s="133">
        <v>965</v>
      </c>
      <c r="AL5" s="133">
        <v>919</v>
      </c>
      <c r="AM5" s="133">
        <v>937</v>
      </c>
      <c r="AN5" s="133">
        <v>942</v>
      </c>
      <c r="AO5" s="133"/>
      <c r="AQ5" s="131" t="s">
        <v>144</v>
      </c>
      <c r="AR5" s="133">
        <v>0</v>
      </c>
      <c r="AS5" s="135">
        <v>0</v>
      </c>
      <c r="AT5" s="135">
        <v>0</v>
      </c>
      <c r="AU5" s="133">
        <v>0</v>
      </c>
      <c r="AV5" s="135">
        <v>0</v>
      </c>
      <c r="AW5" s="135">
        <v>0</v>
      </c>
      <c r="AX5" s="135">
        <v>0</v>
      </c>
      <c r="AY5" s="135">
        <v>0</v>
      </c>
      <c r="AZ5" s="133">
        <v>0</v>
      </c>
      <c r="BA5" s="135">
        <v>0</v>
      </c>
      <c r="BB5" s="133">
        <v>0</v>
      </c>
      <c r="BC5" s="133">
        <v>7</v>
      </c>
      <c r="BD5" s="133">
        <v>13</v>
      </c>
      <c r="BE5" s="133">
        <v>43</v>
      </c>
      <c r="BF5" s="133">
        <v>19</v>
      </c>
      <c r="BG5" s="133">
        <v>20</v>
      </c>
      <c r="BH5" s="133"/>
      <c r="BJ5" s="600"/>
      <c r="BK5" s="186" t="s">
        <v>73</v>
      </c>
      <c r="BL5" s="133">
        <v>417</v>
      </c>
      <c r="BM5" s="135">
        <v>472</v>
      </c>
      <c r="BN5" s="135">
        <v>457</v>
      </c>
      <c r="BO5" s="133">
        <v>492</v>
      </c>
      <c r="BP5" s="135">
        <v>594</v>
      </c>
      <c r="BQ5" s="135">
        <v>651</v>
      </c>
      <c r="BR5" s="135">
        <v>668</v>
      </c>
      <c r="BS5" s="133">
        <v>633</v>
      </c>
      <c r="BT5" s="133">
        <v>566</v>
      </c>
      <c r="BU5" s="133">
        <v>597</v>
      </c>
      <c r="BV5" s="133">
        <v>596</v>
      </c>
      <c r="BW5" s="133">
        <v>576</v>
      </c>
      <c r="BX5" s="133">
        <v>464</v>
      </c>
      <c r="BY5" s="133">
        <v>456</v>
      </c>
      <c r="BZ5" s="133">
        <v>448</v>
      </c>
      <c r="CA5" s="133">
        <v>453</v>
      </c>
      <c r="CB5" s="133"/>
      <c r="CD5" s="613"/>
      <c r="CE5" s="186" t="s">
        <v>73</v>
      </c>
      <c r="CF5" s="133">
        <v>89</v>
      </c>
      <c r="CG5" s="135">
        <v>127</v>
      </c>
      <c r="CH5" s="135">
        <v>109</v>
      </c>
      <c r="CI5" s="133">
        <v>123</v>
      </c>
      <c r="CJ5" s="135">
        <v>132</v>
      </c>
      <c r="CK5" s="135">
        <v>150</v>
      </c>
      <c r="CL5" s="135">
        <v>171</v>
      </c>
      <c r="CM5" s="133">
        <v>156</v>
      </c>
      <c r="CN5" s="133">
        <v>142</v>
      </c>
      <c r="CO5" s="133">
        <v>128</v>
      </c>
      <c r="CP5" s="133">
        <v>111</v>
      </c>
      <c r="CQ5" s="133">
        <v>74</v>
      </c>
      <c r="CR5" s="133">
        <v>95</v>
      </c>
      <c r="CS5" s="133">
        <v>98</v>
      </c>
      <c r="CT5" s="133">
        <v>75</v>
      </c>
      <c r="CU5" s="133">
        <v>79</v>
      </c>
      <c r="CV5" s="133"/>
      <c r="CY5" s="140" t="s">
        <v>1</v>
      </c>
      <c r="CZ5" s="141">
        <v>6521</v>
      </c>
      <c r="DA5" s="141">
        <v>7122.5666666666666</v>
      </c>
      <c r="DB5" s="141">
        <v>7211.1</v>
      </c>
      <c r="DC5" s="141">
        <v>7054.1333333333332</v>
      </c>
      <c r="DD5" s="141">
        <v>7206.9</v>
      </c>
      <c r="DE5" s="141">
        <v>7543.1333333333332</v>
      </c>
      <c r="DF5" s="141">
        <v>8093.2666666666664</v>
      </c>
      <c r="DG5" s="141">
        <v>8418.5333333333328</v>
      </c>
      <c r="DH5" s="178">
        <v>8314.0333333333328</v>
      </c>
      <c r="DI5" s="178">
        <v>8134.0666666666666</v>
      </c>
      <c r="DJ5" s="178">
        <v>7574.0666666666666</v>
      </c>
      <c r="DK5" s="178">
        <v>7849.666666666667</v>
      </c>
      <c r="DL5" s="178">
        <v>8000</v>
      </c>
      <c r="DM5" s="141">
        <v>7937.5</v>
      </c>
      <c r="DN5" s="141">
        <v>8101.9333333333334</v>
      </c>
      <c r="DO5" s="141">
        <v>7809.4</v>
      </c>
    </row>
    <row r="6" spans="2:119">
      <c r="B6" s="186" t="s">
        <v>74</v>
      </c>
      <c r="C6" s="133">
        <f t="shared" si="0"/>
        <v>1329.4</v>
      </c>
      <c r="D6" s="133">
        <f t="shared" si="0"/>
        <v>1299.4000000000001</v>
      </c>
      <c r="E6" s="133">
        <f t="shared" si="0"/>
        <v>1523.8</v>
      </c>
      <c r="F6" s="133">
        <f t="shared" si="0"/>
        <v>1505.4</v>
      </c>
      <c r="G6" s="133">
        <f t="shared" si="0"/>
        <v>1581</v>
      </c>
      <c r="H6" s="133">
        <f t="shared" si="0"/>
        <v>1784.6</v>
      </c>
      <c r="I6" s="133">
        <f t="shared" si="0"/>
        <v>1335.8</v>
      </c>
      <c r="J6" s="133">
        <f t="shared" si="0"/>
        <v>1870.2</v>
      </c>
      <c r="K6" s="133">
        <f t="shared" si="0"/>
        <v>1849.6</v>
      </c>
      <c r="L6" s="133">
        <f t="shared" si="0"/>
        <v>1886</v>
      </c>
      <c r="M6" s="133">
        <f t="shared" si="0"/>
        <v>1911.8</v>
      </c>
      <c r="N6" s="133">
        <f t="shared" si="0"/>
        <v>1767.4</v>
      </c>
      <c r="O6" s="133">
        <f t="shared" ref="O6:R6" si="3">AK6+BX6*$V$6+BX13*$V$8</f>
        <v>1688</v>
      </c>
      <c r="P6" s="133">
        <f t="shared" si="3"/>
        <v>1688.2</v>
      </c>
      <c r="Q6" s="133">
        <f t="shared" si="3"/>
        <v>1529</v>
      </c>
      <c r="R6" s="133">
        <f t="shared" si="3"/>
        <v>1538.6</v>
      </c>
      <c r="S6" s="187"/>
      <c r="T6" s="204">
        <v>232.79473075365499</v>
      </c>
      <c r="U6" s="133"/>
      <c r="V6" s="477">
        <v>0.8</v>
      </c>
      <c r="W6" s="190"/>
      <c r="X6" s="186" t="s">
        <v>74</v>
      </c>
      <c r="Y6" s="133">
        <v>924</v>
      </c>
      <c r="Z6" s="133">
        <v>904</v>
      </c>
      <c r="AA6" s="133">
        <v>1051</v>
      </c>
      <c r="AB6" s="133">
        <v>1021</v>
      </c>
      <c r="AC6" s="133">
        <v>1072</v>
      </c>
      <c r="AD6" s="133">
        <v>1168</v>
      </c>
      <c r="AE6" s="133">
        <v>854</v>
      </c>
      <c r="AF6" s="133">
        <v>1206</v>
      </c>
      <c r="AG6" s="416">
        <v>1199</v>
      </c>
      <c r="AH6" s="133">
        <v>1212</v>
      </c>
      <c r="AI6" s="133">
        <v>1244</v>
      </c>
      <c r="AJ6" s="133">
        <v>1151</v>
      </c>
      <c r="AK6" s="133">
        <v>1131</v>
      </c>
      <c r="AL6" s="133">
        <v>1121</v>
      </c>
      <c r="AM6" s="133">
        <v>1038</v>
      </c>
      <c r="AN6" s="133">
        <v>1038</v>
      </c>
      <c r="AO6" s="133"/>
      <c r="AQ6" s="186" t="s">
        <v>71</v>
      </c>
      <c r="AR6" s="133">
        <v>835</v>
      </c>
      <c r="AS6" s="133">
        <v>890</v>
      </c>
      <c r="AT6" s="133">
        <v>958</v>
      </c>
      <c r="AU6" s="133">
        <v>998</v>
      </c>
      <c r="AV6" s="133">
        <v>1018</v>
      </c>
      <c r="AW6" s="133">
        <v>1017</v>
      </c>
      <c r="AX6" s="133">
        <v>1038</v>
      </c>
      <c r="AY6" s="133">
        <v>1116</v>
      </c>
      <c r="AZ6" s="133">
        <v>1247</v>
      </c>
      <c r="BA6" s="133">
        <v>1223</v>
      </c>
      <c r="BB6" s="133">
        <v>1199</v>
      </c>
      <c r="BC6" s="133">
        <v>1252</v>
      </c>
      <c r="BD6" s="133">
        <v>1230</v>
      </c>
      <c r="BE6" s="133">
        <v>1154</v>
      </c>
      <c r="BF6" s="133">
        <v>1164</v>
      </c>
      <c r="BG6" s="133">
        <v>1096</v>
      </c>
      <c r="BH6" s="133"/>
      <c r="BJ6" s="600"/>
      <c r="BK6" s="186" t="s">
        <v>74</v>
      </c>
      <c r="BL6" s="133">
        <v>373</v>
      </c>
      <c r="BM6" s="135">
        <v>383</v>
      </c>
      <c r="BN6" s="135">
        <v>446</v>
      </c>
      <c r="BO6" s="133">
        <v>443</v>
      </c>
      <c r="BP6" s="135">
        <v>460</v>
      </c>
      <c r="BQ6" s="135">
        <v>557</v>
      </c>
      <c r="BR6" s="135">
        <v>391</v>
      </c>
      <c r="BS6" s="133">
        <v>614</v>
      </c>
      <c r="BT6" s="133">
        <v>602</v>
      </c>
      <c r="BU6" s="133">
        <v>615</v>
      </c>
      <c r="BV6" s="133">
        <v>626</v>
      </c>
      <c r="BW6" s="133">
        <v>593</v>
      </c>
      <c r="BX6" s="133">
        <v>550</v>
      </c>
      <c r="BY6" s="133">
        <v>529</v>
      </c>
      <c r="BZ6" s="133">
        <v>490</v>
      </c>
      <c r="CA6" s="133">
        <v>477</v>
      </c>
      <c r="CB6" s="133"/>
      <c r="CD6" s="613"/>
      <c r="CE6" s="186" t="s">
        <v>74</v>
      </c>
      <c r="CF6" s="133">
        <v>158</v>
      </c>
      <c r="CG6" s="135">
        <v>130</v>
      </c>
      <c r="CH6" s="135">
        <v>168</v>
      </c>
      <c r="CI6" s="133">
        <v>183</v>
      </c>
      <c r="CJ6" s="135">
        <v>179</v>
      </c>
      <c r="CK6" s="135">
        <v>220</v>
      </c>
      <c r="CL6" s="135">
        <v>212</v>
      </c>
      <c r="CM6" s="133">
        <v>230</v>
      </c>
      <c r="CN6" s="133">
        <v>208</v>
      </c>
      <c r="CO6" s="133">
        <v>232</v>
      </c>
      <c r="CP6" s="133">
        <v>195</v>
      </c>
      <c r="CQ6" s="133">
        <v>191</v>
      </c>
      <c r="CR6" s="133">
        <v>154</v>
      </c>
      <c r="CS6" s="133">
        <v>195</v>
      </c>
      <c r="CT6" s="133">
        <v>145</v>
      </c>
      <c r="CU6" s="133">
        <v>146</v>
      </c>
      <c r="CV6" s="133"/>
      <c r="CY6" s="140" t="s">
        <v>2</v>
      </c>
      <c r="CZ6" s="141">
        <v>6424.4</v>
      </c>
      <c r="DA6" s="141">
        <v>6617.2</v>
      </c>
      <c r="DB6" s="141">
        <v>6921.6333333333332</v>
      </c>
      <c r="DC6" s="141">
        <v>7300.0333333333338</v>
      </c>
      <c r="DD6" s="141">
        <v>7536.4</v>
      </c>
      <c r="DE6" s="141">
        <v>8007.4333333333334</v>
      </c>
      <c r="DF6" s="141">
        <v>8458</v>
      </c>
      <c r="DG6" s="141">
        <v>8812.8666666666668</v>
      </c>
      <c r="DH6" s="178">
        <v>8943.4666666666672</v>
      </c>
      <c r="DI6" s="178">
        <v>9221.6666666666661</v>
      </c>
      <c r="DJ6" s="178">
        <v>9409.1666666666661</v>
      </c>
      <c r="DK6" s="178">
        <v>8961.9</v>
      </c>
      <c r="DL6" s="178">
        <v>8630.9</v>
      </c>
      <c r="DM6" s="141">
        <v>8434.1333333333332</v>
      </c>
      <c r="DN6" s="141">
        <v>8264.7333333333336</v>
      </c>
      <c r="DO6" s="141">
        <v>8111.3</v>
      </c>
    </row>
    <row r="7" spans="2:119">
      <c r="B7" s="186" t="s">
        <v>10</v>
      </c>
      <c r="C7" s="133">
        <f t="shared" ref="C7:N7" si="4">Y7+BL10*$V$6+BL17*$V$8</f>
        <v>1181.5999999999999</v>
      </c>
      <c r="D7" s="133">
        <f t="shared" si="4"/>
        <v>1312.4</v>
      </c>
      <c r="E7" s="133">
        <f t="shared" si="4"/>
        <v>1421.8</v>
      </c>
      <c r="F7" s="133">
        <f t="shared" si="4"/>
        <v>1488.8</v>
      </c>
      <c r="G7" s="133">
        <f t="shared" si="4"/>
        <v>1498.6</v>
      </c>
      <c r="H7" s="133">
        <f t="shared" si="4"/>
        <v>1524.2</v>
      </c>
      <c r="I7" s="133">
        <f t="shared" si="4"/>
        <v>1591.8</v>
      </c>
      <c r="J7" s="133">
        <f t="shared" si="4"/>
        <v>1734.2</v>
      </c>
      <c r="K7" s="133">
        <f t="shared" si="4"/>
        <v>1976.6</v>
      </c>
      <c r="L7" s="133">
        <f t="shared" si="4"/>
        <v>1958.8</v>
      </c>
      <c r="M7" s="133">
        <f t="shared" si="4"/>
        <v>1874</v>
      </c>
      <c r="N7" s="133">
        <f t="shared" si="4"/>
        <v>1962.7</v>
      </c>
      <c r="O7" s="133">
        <f t="shared" ref="O7:R7" si="5">AK7+BX10*$V$6+BX17*$V$8</f>
        <v>1941.2</v>
      </c>
      <c r="P7" s="133">
        <f t="shared" si="5"/>
        <v>1784.9</v>
      </c>
      <c r="Q7" s="133">
        <f t="shared" si="5"/>
        <v>1782.5</v>
      </c>
      <c r="R7" s="133">
        <f t="shared" si="5"/>
        <v>1678</v>
      </c>
      <c r="S7" s="133"/>
      <c r="T7" s="204">
        <v>257.08301210136551</v>
      </c>
      <c r="U7" s="133"/>
      <c r="V7" s="352" t="s">
        <v>99</v>
      </c>
      <c r="W7" s="190"/>
      <c r="X7" s="186" t="s">
        <v>10</v>
      </c>
      <c r="Y7" s="133">
        <v>835</v>
      </c>
      <c r="Z7" s="133">
        <v>890</v>
      </c>
      <c r="AA7" s="133">
        <v>958</v>
      </c>
      <c r="AB7" s="133">
        <v>998</v>
      </c>
      <c r="AC7" s="133">
        <v>1018</v>
      </c>
      <c r="AD7" s="133">
        <v>1017</v>
      </c>
      <c r="AE7" s="133">
        <v>1038</v>
      </c>
      <c r="AF7" s="133">
        <v>1116</v>
      </c>
      <c r="AG7" s="416">
        <f>AZ4+AZ6+$V$11*AZ5</f>
        <v>1247</v>
      </c>
      <c r="AH7" s="133">
        <f t="shared" ref="AH7" si="6">BA4+BA6+$V$11*BA5</f>
        <v>1223</v>
      </c>
      <c r="AI7" s="133">
        <v>1199</v>
      </c>
      <c r="AJ7" s="133">
        <v>1255.5</v>
      </c>
      <c r="AK7" s="133">
        <v>1236.5</v>
      </c>
      <c r="AL7" s="133">
        <f t="shared" ref="AL7:AN7" si="7">BE4+BE6+$V$11*BE5</f>
        <v>1175.5</v>
      </c>
      <c r="AM7" s="133">
        <f t="shared" si="7"/>
        <v>1173.5</v>
      </c>
      <c r="AN7" s="133">
        <f t="shared" si="7"/>
        <v>1106</v>
      </c>
      <c r="AO7" s="133"/>
      <c r="AQ7" s="186" t="s">
        <v>129</v>
      </c>
      <c r="AR7" s="133">
        <v>119</v>
      </c>
      <c r="AS7" s="133">
        <v>142</v>
      </c>
      <c r="AT7" s="133">
        <v>170</v>
      </c>
      <c r="AU7" s="133">
        <v>140</v>
      </c>
      <c r="AV7" s="133">
        <v>115</v>
      </c>
      <c r="AW7" s="133">
        <v>129</v>
      </c>
      <c r="AX7" s="133">
        <v>131</v>
      </c>
      <c r="AY7" s="133">
        <v>132</v>
      </c>
      <c r="AZ7" s="133">
        <v>122</v>
      </c>
      <c r="BA7" s="133">
        <v>104</v>
      </c>
      <c r="BB7" s="133">
        <v>119</v>
      </c>
      <c r="BC7" s="133">
        <v>102</v>
      </c>
      <c r="BD7" s="133">
        <v>94</v>
      </c>
      <c r="BE7" s="133">
        <v>110</v>
      </c>
      <c r="BF7" s="133">
        <v>109</v>
      </c>
      <c r="BG7" s="133">
        <v>116</v>
      </c>
      <c r="BH7" s="133"/>
      <c r="BJ7" s="600"/>
      <c r="BK7" s="186" t="s">
        <v>36</v>
      </c>
      <c r="BL7" s="133">
        <v>0</v>
      </c>
      <c r="BM7" s="135">
        <v>0</v>
      </c>
      <c r="BN7" s="135">
        <v>0</v>
      </c>
      <c r="BO7" s="133">
        <v>0</v>
      </c>
      <c r="BP7" s="135">
        <v>0</v>
      </c>
      <c r="BQ7" s="135">
        <v>0</v>
      </c>
      <c r="BR7" s="135">
        <v>0</v>
      </c>
      <c r="BS7" s="135">
        <v>0</v>
      </c>
      <c r="BT7" s="133">
        <v>0</v>
      </c>
      <c r="BU7" s="133">
        <v>0</v>
      </c>
      <c r="BV7" s="135">
        <v>0</v>
      </c>
      <c r="BW7" s="135">
        <v>0</v>
      </c>
      <c r="BX7" s="135">
        <v>0</v>
      </c>
      <c r="BY7" s="135">
        <v>0</v>
      </c>
      <c r="BZ7" s="135">
        <v>0</v>
      </c>
      <c r="CA7" s="135">
        <v>0</v>
      </c>
      <c r="CB7" s="135"/>
      <c r="CD7" s="613"/>
      <c r="CE7" s="186" t="s">
        <v>36</v>
      </c>
      <c r="CF7" s="133">
        <v>0</v>
      </c>
      <c r="CG7" s="135">
        <v>0</v>
      </c>
      <c r="CH7" s="135">
        <v>0</v>
      </c>
      <c r="CI7" s="133">
        <v>0</v>
      </c>
      <c r="CJ7" s="135">
        <v>0</v>
      </c>
      <c r="CK7" s="135">
        <v>0</v>
      </c>
      <c r="CL7" s="135">
        <v>0</v>
      </c>
      <c r="CM7" s="135">
        <v>0</v>
      </c>
      <c r="CN7" s="133">
        <v>0</v>
      </c>
      <c r="CO7" s="133">
        <v>0</v>
      </c>
      <c r="CP7" s="135">
        <v>0</v>
      </c>
      <c r="CQ7" s="135">
        <v>0</v>
      </c>
      <c r="CR7" s="135">
        <v>0</v>
      </c>
      <c r="CS7" s="135">
        <v>0</v>
      </c>
      <c r="CT7" s="135">
        <v>0</v>
      </c>
      <c r="CU7" s="135">
        <v>0</v>
      </c>
      <c r="CV7" s="135"/>
      <c r="CY7" s="140" t="s">
        <v>3</v>
      </c>
      <c r="CZ7" s="141">
        <v>6702.2333333333336</v>
      </c>
      <c r="DA7" s="141">
        <v>6640.9380000000001</v>
      </c>
      <c r="DB7" s="141">
        <v>6823.6333333333332</v>
      </c>
      <c r="DC7" s="141">
        <v>7183.333333333333</v>
      </c>
      <c r="DD7" s="141">
        <v>7628.1</v>
      </c>
      <c r="DE7" s="141">
        <v>8252.6666666666661</v>
      </c>
      <c r="DF7" s="141">
        <v>8528.1433333333334</v>
      </c>
      <c r="DG7" s="141">
        <v>8886.6333333333332</v>
      </c>
      <c r="DH7" s="178">
        <v>9054.8666666666668</v>
      </c>
      <c r="DI7" s="178">
        <v>9326.6</v>
      </c>
      <c r="DJ7" s="178">
        <v>9211.2666666666664</v>
      </c>
      <c r="DK7" s="178">
        <v>9119.5333333333328</v>
      </c>
      <c r="DL7" s="178">
        <v>9234.6666666666661</v>
      </c>
      <c r="DM7" s="141">
        <v>9317.3666666666668</v>
      </c>
      <c r="DN7" s="141">
        <v>9391.9666666666672</v>
      </c>
      <c r="DO7" s="141">
        <v>9487.7999999999993</v>
      </c>
    </row>
    <row r="8" spans="2:119" ht="18.75" thickBot="1">
      <c r="B8" s="186" t="s">
        <v>11</v>
      </c>
      <c r="C8" s="133">
        <f t="shared" ref="C8:E9" si="8">Y8</f>
        <v>119</v>
      </c>
      <c r="D8" s="133">
        <f t="shared" si="8"/>
        <v>142</v>
      </c>
      <c r="E8" s="133">
        <f t="shared" si="8"/>
        <v>170</v>
      </c>
      <c r="F8" s="133">
        <f>AB8</f>
        <v>140</v>
      </c>
      <c r="G8" s="133">
        <f t="shared" ref="G8:N12" si="9">AC8</f>
        <v>115</v>
      </c>
      <c r="H8" s="133">
        <f t="shared" si="9"/>
        <v>129</v>
      </c>
      <c r="I8" s="133">
        <f t="shared" si="9"/>
        <v>131</v>
      </c>
      <c r="J8" s="133">
        <f t="shared" si="9"/>
        <v>132</v>
      </c>
      <c r="K8" s="133">
        <f t="shared" si="9"/>
        <v>122</v>
      </c>
      <c r="L8" s="133">
        <f t="shared" si="9"/>
        <v>104</v>
      </c>
      <c r="M8" s="133">
        <f t="shared" si="9"/>
        <v>119</v>
      </c>
      <c r="N8" s="133">
        <f t="shared" si="9"/>
        <v>102</v>
      </c>
      <c r="O8" s="133">
        <f t="shared" ref="O8:O12" si="10">AK8</f>
        <v>94</v>
      </c>
      <c r="P8" s="133">
        <f t="shared" ref="P8:P12" si="11">AL8</f>
        <v>110</v>
      </c>
      <c r="Q8" s="133">
        <f t="shared" ref="Q8:Q12" si="12">AM8</f>
        <v>109</v>
      </c>
      <c r="R8" s="133">
        <f t="shared" ref="R8:R12" si="13">AN8</f>
        <v>116</v>
      </c>
      <c r="S8" s="133"/>
      <c r="T8" s="204">
        <v>18.056700818378861</v>
      </c>
      <c r="U8" s="133"/>
      <c r="V8" s="478">
        <v>1</v>
      </c>
      <c r="W8" s="190"/>
      <c r="X8" s="186" t="s">
        <v>11</v>
      </c>
      <c r="Y8" s="133">
        <v>119</v>
      </c>
      <c r="Z8" s="133">
        <v>142</v>
      </c>
      <c r="AA8" s="133">
        <v>170</v>
      </c>
      <c r="AB8" s="133">
        <v>140</v>
      </c>
      <c r="AC8" s="133">
        <v>115</v>
      </c>
      <c r="AD8" s="133">
        <v>129</v>
      </c>
      <c r="AE8" s="133">
        <v>131</v>
      </c>
      <c r="AF8" s="133">
        <v>132</v>
      </c>
      <c r="AG8" s="416">
        <f>AZ7+AZ8</f>
        <v>122</v>
      </c>
      <c r="AH8" s="133">
        <f>BA7+BA8</f>
        <v>104</v>
      </c>
      <c r="AI8" s="133">
        <v>119</v>
      </c>
      <c r="AJ8" s="133">
        <v>102</v>
      </c>
      <c r="AK8" s="133">
        <v>94</v>
      </c>
      <c r="AL8" s="133">
        <f t="shared" ref="AL8:AN8" si="14">BE7+BE8</f>
        <v>110</v>
      </c>
      <c r="AM8" s="133">
        <f t="shared" si="14"/>
        <v>109</v>
      </c>
      <c r="AN8" s="133">
        <f t="shared" si="14"/>
        <v>116</v>
      </c>
      <c r="AO8" s="133"/>
      <c r="AQ8" s="186" t="s">
        <v>130</v>
      </c>
      <c r="AR8" s="133">
        <v>0</v>
      </c>
      <c r="AS8" s="133">
        <v>0</v>
      </c>
      <c r="AT8" s="133">
        <v>0</v>
      </c>
      <c r="AU8" s="133">
        <v>0</v>
      </c>
      <c r="AV8" s="133">
        <v>0</v>
      </c>
      <c r="AW8" s="133">
        <v>0</v>
      </c>
      <c r="AX8" s="133">
        <v>0</v>
      </c>
      <c r="AY8" s="133">
        <v>0</v>
      </c>
      <c r="AZ8" s="133">
        <v>0</v>
      </c>
      <c r="BA8" s="133">
        <v>0</v>
      </c>
      <c r="BB8" s="133">
        <v>0</v>
      </c>
      <c r="BC8" s="133">
        <v>0</v>
      </c>
      <c r="BD8" s="133">
        <v>0</v>
      </c>
      <c r="BE8" s="133">
        <v>0</v>
      </c>
      <c r="BF8" s="133">
        <v>0</v>
      </c>
      <c r="BG8" s="133">
        <v>0</v>
      </c>
      <c r="BH8" s="133"/>
      <c r="BJ8" s="600"/>
      <c r="BK8" s="131" t="s">
        <v>144</v>
      </c>
      <c r="BL8" s="133">
        <v>0</v>
      </c>
      <c r="BM8" s="135">
        <v>0</v>
      </c>
      <c r="BN8" s="135">
        <v>0</v>
      </c>
      <c r="BO8" s="133">
        <v>0</v>
      </c>
      <c r="BP8" s="135">
        <v>0</v>
      </c>
      <c r="BQ8" s="135">
        <v>0</v>
      </c>
      <c r="BR8" s="135">
        <v>0</v>
      </c>
      <c r="BS8" s="135">
        <v>0</v>
      </c>
      <c r="BT8" s="133">
        <v>0</v>
      </c>
      <c r="BU8" s="135">
        <v>0</v>
      </c>
      <c r="BV8" s="133">
        <v>0</v>
      </c>
      <c r="BW8" s="135">
        <v>5</v>
      </c>
      <c r="BX8" s="135">
        <v>8</v>
      </c>
      <c r="BY8" s="135">
        <v>16</v>
      </c>
      <c r="BZ8" s="135">
        <v>7</v>
      </c>
      <c r="CA8" s="135">
        <v>12</v>
      </c>
      <c r="CB8" s="135"/>
      <c r="CD8" s="613"/>
      <c r="CE8" s="131" t="s">
        <v>144</v>
      </c>
      <c r="CF8" s="133">
        <v>0</v>
      </c>
      <c r="CG8" s="135">
        <v>0</v>
      </c>
      <c r="CH8" s="135">
        <v>0</v>
      </c>
      <c r="CI8" s="133">
        <v>0</v>
      </c>
      <c r="CJ8" s="135">
        <v>0</v>
      </c>
      <c r="CK8" s="135">
        <v>0</v>
      </c>
      <c r="CL8" s="135">
        <v>0</v>
      </c>
      <c r="CM8" s="135">
        <v>0</v>
      </c>
      <c r="CN8" s="133">
        <v>0</v>
      </c>
      <c r="CO8" s="135">
        <v>0</v>
      </c>
      <c r="CP8" s="133">
        <v>0</v>
      </c>
      <c r="CQ8" s="135">
        <v>2</v>
      </c>
      <c r="CR8" s="135">
        <v>5</v>
      </c>
      <c r="CS8" s="135">
        <v>16</v>
      </c>
      <c r="CT8" s="135">
        <v>4</v>
      </c>
      <c r="CU8" s="135">
        <v>3</v>
      </c>
      <c r="CV8" s="135"/>
      <c r="CY8" s="140" t="s">
        <v>4</v>
      </c>
      <c r="CZ8" s="141">
        <v>18157.7</v>
      </c>
      <c r="DA8" s="141">
        <v>18573.733333333334</v>
      </c>
      <c r="DB8" s="141">
        <v>18767.599999999999</v>
      </c>
      <c r="DC8" s="141">
        <v>18926.733333333334</v>
      </c>
      <c r="DD8" s="141">
        <v>19212.333333333332</v>
      </c>
      <c r="DE8" s="141">
        <v>19973.566666666666</v>
      </c>
      <c r="DF8" s="141">
        <v>20916.033333333333</v>
      </c>
      <c r="DG8" s="141">
        <v>20591.2</v>
      </c>
      <c r="DH8" s="178">
        <v>19483.666666666668</v>
      </c>
      <c r="DI8" s="178">
        <v>18344.333333333332</v>
      </c>
      <c r="DJ8" s="178">
        <v>17811.766666666666</v>
      </c>
      <c r="DK8" s="178">
        <v>17308.599999999999</v>
      </c>
      <c r="DL8" s="178">
        <v>16967.766666666666</v>
      </c>
      <c r="DM8" s="141">
        <v>16713.400000000001</v>
      </c>
      <c r="DN8" s="141">
        <v>16410.133333333335</v>
      </c>
      <c r="DO8" s="141">
        <v>16446.5</v>
      </c>
    </row>
    <row r="9" spans="2:119" ht="18.75" thickBot="1">
      <c r="B9" s="186" t="s">
        <v>12</v>
      </c>
      <c r="C9" s="133">
        <f t="shared" si="8"/>
        <v>0</v>
      </c>
      <c r="D9" s="133">
        <f t="shared" si="8"/>
        <v>0</v>
      </c>
      <c r="E9" s="133">
        <f t="shared" si="8"/>
        <v>0</v>
      </c>
      <c r="F9" s="133">
        <f t="shared" ref="F9:F12" si="15">AB9</f>
        <v>0</v>
      </c>
      <c r="G9" s="133">
        <f t="shared" si="9"/>
        <v>0</v>
      </c>
      <c r="H9" s="133">
        <f t="shared" si="9"/>
        <v>0</v>
      </c>
      <c r="I9" s="133">
        <f t="shared" si="9"/>
        <v>0</v>
      </c>
      <c r="J9" s="133">
        <f t="shared" si="9"/>
        <v>0</v>
      </c>
      <c r="K9" s="133">
        <f t="shared" si="9"/>
        <v>0</v>
      </c>
      <c r="L9" s="133">
        <f t="shared" si="9"/>
        <v>0</v>
      </c>
      <c r="M9" s="133">
        <f t="shared" si="9"/>
        <v>0</v>
      </c>
      <c r="N9" s="133">
        <f t="shared" si="9"/>
        <v>0</v>
      </c>
      <c r="O9" s="133">
        <f t="shared" si="10"/>
        <v>0</v>
      </c>
      <c r="P9" s="133">
        <f t="shared" si="11"/>
        <v>0</v>
      </c>
      <c r="Q9" s="133">
        <f t="shared" si="12"/>
        <v>0</v>
      </c>
      <c r="R9" s="133">
        <f t="shared" si="13"/>
        <v>0</v>
      </c>
      <c r="S9" s="133"/>
      <c r="T9" s="204"/>
      <c r="U9" s="133"/>
      <c r="V9" s="320"/>
      <c r="W9" s="190"/>
      <c r="X9" s="186" t="s">
        <v>12</v>
      </c>
      <c r="Y9" s="133">
        <v>0</v>
      </c>
      <c r="Z9" s="133">
        <v>0</v>
      </c>
      <c r="AA9" s="133">
        <v>0</v>
      </c>
      <c r="AB9" s="133">
        <v>0</v>
      </c>
      <c r="AC9" s="133">
        <v>0</v>
      </c>
      <c r="AD9" s="133">
        <v>0</v>
      </c>
      <c r="AE9" s="133">
        <v>0</v>
      </c>
      <c r="AF9" s="133">
        <v>0</v>
      </c>
      <c r="AG9" s="416">
        <f>SUM(AZ9:AZ11)</f>
        <v>0</v>
      </c>
      <c r="AH9" s="133">
        <f>SUM(BA9:BA11)</f>
        <v>0</v>
      </c>
      <c r="AI9" s="133">
        <v>0</v>
      </c>
      <c r="AJ9" s="133">
        <v>0</v>
      </c>
      <c r="AK9" s="133">
        <v>0</v>
      </c>
      <c r="AL9" s="133">
        <f t="shared" ref="AL9:AN9" si="16">SUM(BE9:BE11)</f>
        <v>0</v>
      </c>
      <c r="AM9" s="133">
        <f t="shared" si="16"/>
        <v>0</v>
      </c>
      <c r="AN9" s="133">
        <f t="shared" si="16"/>
        <v>0</v>
      </c>
      <c r="AO9" s="133"/>
      <c r="AQ9" s="186" t="s">
        <v>131</v>
      </c>
      <c r="AR9" s="133">
        <v>0</v>
      </c>
      <c r="AS9" s="133">
        <v>0</v>
      </c>
      <c r="AT9" s="133">
        <v>0</v>
      </c>
      <c r="AU9" s="133">
        <v>0</v>
      </c>
      <c r="AV9" s="133">
        <v>0</v>
      </c>
      <c r="AW9" s="133">
        <v>0</v>
      </c>
      <c r="AX9" s="133">
        <v>0</v>
      </c>
      <c r="AY9" s="133">
        <v>0</v>
      </c>
      <c r="AZ9" s="133">
        <v>0</v>
      </c>
      <c r="BA9" s="133">
        <v>0</v>
      </c>
      <c r="BB9" s="133">
        <v>0</v>
      </c>
      <c r="BC9" s="133">
        <v>0</v>
      </c>
      <c r="BD9" s="133">
        <v>0</v>
      </c>
      <c r="BE9" s="133">
        <v>0</v>
      </c>
      <c r="BF9" s="133">
        <v>0</v>
      </c>
      <c r="BG9" s="133">
        <v>0</v>
      </c>
      <c r="BH9" s="133"/>
      <c r="BJ9" s="600"/>
      <c r="BK9" s="186" t="s">
        <v>71</v>
      </c>
      <c r="BL9" s="133">
        <v>287</v>
      </c>
      <c r="BM9" s="135">
        <v>343</v>
      </c>
      <c r="BN9" s="135">
        <v>371</v>
      </c>
      <c r="BO9" s="133">
        <v>396</v>
      </c>
      <c r="BP9" s="135">
        <v>367</v>
      </c>
      <c r="BQ9" s="135">
        <v>369</v>
      </c>
      <c r="BR9" s="135">
        <v>441</v>
      </c>
      <c r="BS9" s="135">
        <v>454</v>
      </c>
      <c r="BT9" s="133">
        <v>522</v>
      </c>
      <c r="BU9" s="133">
        <v>546</v>
      </c>
      <c r="BV9" s="135">
        <v>510</v>
      </c>
      <c r="BW9" s="135">
        <v>549</v>
      </c>
      <c r="BX9" s="135">
        <v>550</v>
      </c>
      <c r="BY9" s="135">
        <v>485</v>
      </c>
      <c r="BZ9" s="135">
        <v>454</v>
      </c>
      <c r="CA9" s="135">
        <v>464</v>
      </c>
      <c r="CB9" s="135"/>
      <c r="CD9" s="613"/>
      <c r="CE9" s="186" t="s">
        <v>71</v>
      </c>
      <c r="CF9" s="133">
        <v>246</v>
      </c>
      <c r="CG9" s="135">
        <v>272</v>
      </c>
      <c r="CH9" s="135">
        <v>311</v>
      </c>
      <c r="CI9" s="133">
        <v>313</v>
      </c>
      <c r="CJ9" s="135">
        <v>273</v>
      </c>
      <c r="CK9" s="135">
        <v>316</v>
      </c>
      <c r="CL9" s="135">
        <v>300</v>
      </c>
      <c r="CM9" s="135">
        <v>358</v>
      </c>
      <c r="CN9" s="133">
        <v>407</v>
      </c>
      <c r="CO9" s="133">
        <v>390</v>
      </c>
      <c r="CP9" s="135">
        <v>338</v>
      </c>
      <c r="CQ9" s="135">
        <v>321</v>
      </c>
      <c r="CR9" s="135">
        <v>331</v>
      </c>
      <c r="CS9" s="135">
        <v>257</v>
      </c>
      <c r="CT9" s="135">
        <v>314</v>
      </c>
      <c r="CU9" s="135">
        <v>265</v>
      </c>
      <c r="CV9" s="135"/>
      <c r="CX9" s="119" t="s">
        <v>14</v>
      </c>
      <c r="CY9" s="140" t="s">
        <v>5</v>
      </c>
      <c r="CZ9" s="141">
        <v>8865.7666666666664</v>
      </c>
      <c r="DA9" s="141">
        <v>8909.9</v>
      </c>
      <c r="DB9" s="141">
        <v>9158.0666666666675</v>
      </c>
      <c r="DC9" s="141">
        <v>9506.9</v>
      </c>
      <c r="DD9" s="141">
        <v>9833</v>
      </c>
      <c r="DE9" s="141">
        <v>10402.4</v>
      </c>
      <c r="DF9" s="141">
        <v>10899.933333333332</v>
      </c>
      <c r="DG9" s="141">
        <v>11145.366666666667</v>
      </c>
      <c r="DH9" s="178">
        <v>10789.033333333333</v>
      </c>
      <c r="DI9" s="178">
        <v>10355.299999999999</v>
      </c>
      <c r="DJ9" s="178">
        <v>10254.5</v>
      </c>
      <c r="DK9" s="178">
        <v>10292.366666666667</v>
      </c>
      <c r="DL9" s="178">
        <v>10196.6</v>
      </c>
      <c r="DM9" s="141">
        <v>10358.866666666667</v>
      </c>
      <c r="DN9" s="141">
        <v>10364.5</v>
      </c>
      <c r="DO9" s="141">
        <v>10180.25</v>
      </c>
    </row>
    <row r="10" spans="2:119" ht="18" customHeight="1">
      <c r="B10" s="186" t="s">
        <v>146</v>
      </c>
      <c r="C10" s="195"/>
      <c r="D10" s="195"/>
      <c r="E10" s="195"/>
      <c r="F10" s="195">
        <f>AB10</f>
        <v>4527799.72</v>
      </c>
      <c r="G10" s="195">
        <f t="shared" si="9"/>
        <v>4386318</v>
      </c>
      <c r="H10" s="195">
        <f t="shared" si="9"/>
        <v>4311201.5199999996</v>
      </c>
      <c r="I10" s="195">
        <f t="shared" si="9"/>
        <v>3646780.32</v>
      </c>
      <c r="J10" s="195">
        <f t="shared" si="9"/>
        <v>3036994.36</v>
      </c>
      <c r="K10" s="195">
        <f t="shared" si="9"/>
        <v>4394441.16</v>
      </c>
      <c r="L10" s="195">
        <f t="shared" ref="L10:N10" si="17">AH10</f>
        <v>4482158.2400000012</v>
      </c>
      <c r="M10" s="195">
        <f t="shared" si="17"/>
        <v>3479219.100000001</v>
      </c>
      <c r="N10" s="195">
        <f t="shared" si="17"/>
        <v>4338019.4999999991</v>
      </c>
      <c r="O10" s="195">
        <f t="shared" si="10"/>
        <v>4899473.4799999986</v>
      </c>
      <c r="P10" s="195">
        <f t="shared" si="11"/>
        <v>4950442.42</v>
      </c>
      <c r="Q10" s="195">
        <f t="shared" si="12"/>
        <v>4321690.870000001</v>
      </c>
      <c r="R10" s="422">
        <f t="shared" si="13"/>
        <v>0</v>
      </c>
      <c r="S10" s="195"/>
      <c r="T10" s="204">
        <v>1046055.9040952764</v>
      </c>
      <c r="U10" s="133"/>
      <c r="V10" s="343" t="s">
        <v>145</v>
      </c>
      <c r="W10" s="190"/>
      <c r="X10" s="186" t="s">
        <v>146</v>
      </c>
      <c r="Y10" s="195"/>
      <c r="Z10" s="195"/>
      <c r="AA10" s="195"/>
      <c r="AB10" s="195">
        <v>4527799.72</v>
      </c>
      <c r="AC10" s="195">
        <v>4386318</v>
      </c>
      <c r="AD10" s="195">
        <v>4311201.5199999996</v>
      </c>
      <c r="AE10" s="195">
        <v>3646780.32</v>
      </c>
      <c r="AF10" s="195">
        <v>3036994.36</v>
      </c>
      <c r="AG10" s="417">
        <v>4394441.16</v>
      </c>
      <c r="AH10" s="195">
        <v>4482158.2400000012</v>
      </c>
      <c r="AI10" s="195">
        <v>3479219.100000001</v>
      </c>
      <c r="AJ10" s="195">
        <v>4338019.4999999991</v>
      </c>
      <c r="AK10" s="195">
        <v>4899473.4799999986</v>
      </c>
      <c r="AL10" s="195">
        <v>4950442.42</v>
      </c>
      <c r="AM10" s="195">
        <v>4321690.870000001</v>
      </c>
      <c r="AN10" s="196"/>
      <c r="AO10" s="196"/>
      <c r="AQ10" s="186" t="s">
        <v>147</v>
      </c>
      <c r="AR10" s="133">
        <v>0</v>
      </c>
      <c r="AS10" s="133">
        <v>0</v>
      </c>
      <c r="AT10" s="133">
        <v>0</v>
      </c>
      <c r="AU10" s="133">
        <v>0</v>
      </c>
      <c r="AV10" s="133">
        <v>0</v>
      </c>
      <c r="AW10" s="133">
        <v>0</v>
      </c>
      <c r="AX10" s="133">
        <v>0</v>
      </c>
      <c r="AY10" s="133">
        <v>0</v>
      </c>
      <c r="AZ10" s="133">
        <v>0</v>
      </c>
      <c r="BA10" s="133">
        <v>0</v>
      </c>
      <c r="BB10" s="133">
        <v>0</v>
      </c>
      <c r="BC10" s="133">
        <v>0</v>
      </c>
      <c r="BD10" s="133">
        <v>0</v>
      </c>
      <c r="BE10" s="133">
        <v>0</v>
      </c>
      <c r="BF10" s="133">
        <v>0</v>
      </c>
      <c r="BG10" s="133">
        <v>0</v>
      </c>
      <c r="BH10" s="133"/>
      <c r="BJ10" s="601"/>
      <c r="BK10" s="191" t="s">
        <v>53</v>
      </c>
      <c r="BL10" s="192">
        <f>BL7+BL9+$V$11*BL8</f>
        <v>287</v>
      </c>
      <c r="BM10" s="193">
        <f t="shared" ref="BM10:BY10" si="18">BM7+BM9+$V$11*BM8</f>
        <v>343</v>
      </c>
      <c r="BN10" s="193">
        <f t="shared" si="18"/>
        <v>371</v>
      </c>
      <c r="BO10" s="192">
        <f t="shared" si="18"/>
        <v>396</v>
      </c>
      <c r="BP10" s="193">
        <f t="shared" si="18"/>
        <v>367</v>
      </c>
      <c r="BQ10" s="193">
        <f t="shared" si="18"/>
        <v>369</v>
      </c>
      <c r="BR10" s="193">
        <f t="shared" si="18"/>
        <v>441</v>
      </c>
      <c r="BS10" s="194">
        <f t="shared" si="18"/>
        <v>454</v>
      </c>
      <c r="BT10" s="194">
        <f t="shared" si="18"/>
        <v>522</v>
      </c>
      <c r="BU10" s="194">
        <f t="shared" si="18"/>
        <v>546</v>
      </c>
      <c r="BV10" s="193">
        <v>510</v>
      </c>
      <c r="BW10" s="389">
        <v>551.5</v>
      </c>
      <c r="BX10" s="389">
        <v>554</v>
      </c>
      <c r="BY10" s="389">
        <f t="shared" si="18"/>
        <v>493</v>
      </c>
      <c r="BZ10" s="389">
        <f t="shared" ref="BZ10:CA10" si="19">BZ7+BZ9+$V$11*BZ8</f>
        <v>457.5</v>
      </c>
      <c r="CA10" s="389">
        <f t="shared" si="19"/>
        <v>470</v>
      </c>
      <c r="CB10" s="473"/>
      <c r="CD10" s="614"/>
      <c r="CE10" s="123" t="s">
        <v>53</v>
      </c>
      <c r="CF10" s="194">
        <f t="shared" ref="CF10:CN10" si="20">CF7+CF9+$V$11*CF8</f>
        <v>246</v>
      </c>
      <c r="CG10" s="194">
        <f t="shared" si="20"/>
        <v>272</v>
      </c>
      <c r="CH10" s="194">
        <f t="shared" si="20"/>
        <v>311</v>
      </c>
      <c r="CI10" s="194">
        <f t="shared" si="20"/>
        <v>313</v>
      </c>
      <c r="CJ10" s="194">
        <f t="shared" si="20"/>
        <v>273</v>
      </c>
      <c r="CK10" s="194">
        <f t="shared" si="20"/>
        <v>316</v>
      </c>
      <c r="CL10" s="194">
        <f t="shared" si="20"/>
        <v>300</v>
      </c>
      <c r="CM10" s="194">
        <f t="shared" si="20"/>
        <v>358</v>
      </c>
      <c r="CN10" s="194">
        <f t="shared" si="20"/>
        <v>407</v>
      </c>
      <c r="CO10" s="194">
        <v>390</v>
      </c>
      <c r="CP10" s="194">
        <v>338</v>
      </c>
      <c r="CQ10" s="194">
        <v>322</v>
      </c>
      <c r="CR10" s="194">
        <v>333.5</v>
      </c>
      <c r="CS10" s="194">
        <f>CS7+CS9+$V$11*CS8</f>
        <v>265</v>
      </c>
      <c r="CT10" s="389">
        <f t="shared" ref="CT10:CU10" si="21">CT7+CT9+$V$11*CT8</f>
        <v>316</v>
      </c>
      <c r="CU10" s="389">
        <f t="shared" si="21"/>
        <v>266.5</v>
      </c>
      <c r="CV10" s="473"/>
      <c r="CY10" s="140" t="s">
        <v>6</v>
      </c>
      <c r="CZ10" s="141">
        <v>6750.8666666666668</v>
      </c>
      <c r="DA10" s="141">
        <v>6536.8666666666668</v>
      </c>
      <c r="DB10" s="141">
        <v>6466.0666666666666</v>
      </c>
      <c r="DC10" s="141">
        <v>6406.4</v>
      </c>
      <c r="DD10" s="141">
        <v>5749.5666666666666</v>
      </c>
      <c r="DE10" s="141">
        <v>5992.166666666667</v>
      </c>
      <c r="DF10" s="141">
        <v>6025.4333333333334</v>
      </c>
      <c r="DG10" s="141">
        <v>6166.9</v>
      </c>
      <c r="DH10" s="178">
        <v>5832.9666666666662</v>
      </c>
      <c r="DI10" s="178">
        <v>5941.5</v>
      </c>
      <c r="DJ10" s="178">
        <v>6255.9</v>
      </c>
      <c r="DK10" s="178">
        <v>6411.166666666667</v>
      </c>
      <c r="DL10" s="178">
        <v>6160.2</v>
      </c>
      <c r="DM10" s="141">
        <v>5973.7</v>
      </c>
      <c r="DN10" s="141">
        <v>5366.1</v>
      </c>
      <c r="DO10" s="141">
        <v>5132.7333333333336</v>
      </c>
    </row>
    <row r="11" spans="2:119" ht="18.75" customHeight="1" thickBot="1">
      <c r="B11" s="186" t="s">
        <v>16</v>
      </c>
      <c r="C11" s="199">
        <f t="shared" ref="C11:C12" si="22">Y11</f>
        <v>15.468023489166209</v>
      </c>
      <c r="D11" s="199">
        <f t="shared" ref="D11:D12" si="23">Z11</f>
        <v>16.041431352286654</v>
      </c>
      <c r="E11" s="199">
        <f t="shared" ref="E11:E12" si="24">AA11</f>
        <v>16.900513954390959</v>
      </c>
      <c r="F11" s="199">
        <f t="shared" ref="F11" si="25">AB11</f>
        <v>17.17048328544638</v>
      </c>
      <c r="G11" s="199">
        <f t="shared" ref="G11" si="26">AC11</f>
        <v>17.053068882337175</v>
      </c>
      <c r="H11" s="199">
        <f t="shared" ref="H11" si="27">AD11</f>
        <v>16.035360835037078</v>
      </c>
      <c r="I11" s="199">
        <f t="shared" ref="I11" si="28">AE11</f>
        <v>15.726399038437258</v>
      </c>
      <c r="J11" s="199">
        <f t="shared" ref="J11" si="29">AF11</f>
        <v>16.790371113340019</v>
      </c>
      <c r="K11" s="199">
        <f t="shared" ref="K11" si="30">AG11</f>
        <v>19.008180478634216</v>
      </c>
      <c r="L11" s="199">
        <f t="shared" ref="L11:M11" si="31">AH11</f>
        <v>19.35626823387901</v>
      </c>
      <c r="M11" s="199">
        <f t="shared" si="31"/>
        <v>19.566565488429781</v>
      </c>
      <c r="N11" s="199">
        <f>AJ11</f>
        <v>21.765385726668594</v>
      </c>
      <c r="O11" s="199">
        <f t="shared" si="10"/>
        <v>23.03007350749975</v>
      </c>
      <c r="P11" s="199">
        <f t="shared" si="11"/>
        <v>21.925925004818541</v>
      </c>
      <c r="Q11" s="199">
        <f t="shared" si="12"/>
        <v>22.791570906030493</v>
      </c>
      <c r="R11" s="199">
        <f t="shared" si="13"/>
        <v>21.948363795122145</v>
      </c>
      <c r="S11" s="199"/>
      <c r="T11" s="360">
        <v>1.3110074367824165</v>
      </c>
      <c r="U11" s="133"/>
      <c r="V11" s="478">
        <v>0.5</v>
      </c>
      <c r="W11" s="190"/>
      <c r="X11" s="186" t="s">
        <v>16</v>
      </c>
      <c r="Y11" s="199">
        <v>15.468023489166209</v>
      </c>
      <c r="Z11" s="199">
        <v>16.041431352286654</v>
      </c>
      <c r="AA11" s="199">
        <v>16.900513954390959</v>
      </c>
      <c r="AB11" s="199">
        <v>17.17048328544638</v>
      </c>
      <c r="AC11" s="199">
        <v>17.053068882337175</v>
      </c>
      <c r="AD11" s="199">
        <v>16.035360835037078</v>
      </c>
      <c r="AE11" s="199">
        <v>15.726399038437258</v>
      </c>
      <c r="AF11" s="199">
        <v>16.790371113340019</v>
      </c>
      <c r="AG11" s="418">
        <f>(AZ4+AZ6)/DH4*100</f>
        <v>19.008180478634216</v>
      </c>
      <c r="AH11" s="199">
        <f>(BA4+BA6+$V$11*BA5)/DI4*100</f>
        <v>19.35626823387901</v>
      </c>
      <c r="AI11" s="199">
        <v>19.566565488429781</v>
      </c>
      <c r="AJ11" s="199">
        <v>21.765385726668594</v>
      </c>
      <c r="AK11" s="199">
        <v>23.03007350749975</v>
      </c>
      <c r="AL11" s="199">
        <f>(BE4+BE6+$V$11*BE5)/DM4*100</f>
        <v>21.925925004818541</v>
      </c>
      <c r="AM11" s="199">
        <f>(BF4+BF6+$V$11*BF5)/DN4*100</f>
        <v>22.791570906030493</v>
      </c>
      <c r="AN11" s="199">
        <f>(BG4+BG6+$V$11*BG5)/DO4*100</f>
        <v>21.948363795122145</v>
      </c>
      <c r="AO11" s="199"/>
      <c r="AQ11" s="197" t="s">
        <v>132</v>
      </c>
      <c r="AR11" s="198">
        <v>0</v>
      </c>
      <c r="AS11" s="198">
        <v>0</v>
      </c>
      <c r="AT11" s="198">
        <v>0</v>
      </c>
      <c r="AU11" s="198">
        <v>0</v>
      </c>
      <c r="AV11" s="198">
        <v>0</v>
      </c>
      <c r="AW11" s="198">
        <v>0</v>
      </c>
      <c r="AX11" s="198">
        <v>0</v>
      </c>
      <c r="AY11" s="198">
        <v>0</v>
      </c>
      <c r="AZ11" s="198">
        <v>0</v>
      </c>
      <c r="BA11" s="198">
        <v>0</v>
      </c>
      <c r="BB11" s="198">
        <v>0</v>
      </c>
      <c r="BC11" s="198">
        <v>0</v>
      </c>
      <c r="BD11" s="198">
        <v>0</v>
      </c>
      <c r="BE11" s="198">
        <v>0</v>
      </c>
      <c r="BF11" s="198">
        <v>0</v>
      </c>
      <c r="BG11" s="198">
        <v>0</v>
      </c>
      <c r="BH11" s="133"/>
      <c r="BJ11" s="602" t="s">
        <v>99</v>
      </c>
      <c r="BK11" s="186" t="s">
        <v>72</v>
      </c>
      <c r="BL11" s="133">
        <v>81</v>
      </c>
      <c r="BM11" s="135">
        <v>66</v>
      </c>
      <c r="BN11" s="135">
        <v>76</v>
      </c>
      <c r="BO11" s="133">
        <v>89</v>
      </c>
      <c r="BP11" s="135">
        <v>95</v>
      </c>
      <c r="BQ11" s="135">
        <v>143</v>
      </c>
      <c r="BR11" s="135">
        <v>124</v>
      </c>
      <c r="BS11" s="132">
        <v>110</v>
      </c>
      <c r="BT11" s="132">
        <v>84</v>
      </c>
      <c r="BU11" s="132">
        <v>49</v>
      </c>
      <c r="BV11" s="132">
        <v>35</v>
      </c>
      <c r="BW11" s="133">
        <v>40</v>
      </c>
      <c r="BX11" s="133">
        <v>46</v>
      </c>
      <c r="BY11" s="133">
        <v>46</v>
      </c>
      <c r="BZ11" s="133">
        <v>39</v>
      </c>
      <c r="CA11" s="133">
        <v>27</v>
      </c>
      <c r="CB11" s="133"/>
      <c r="CD11" s="615" t="s">
        <v>52</v>
      </c>
      <c r="CE11" s="186" t="s">
        <v>72</v>
      </c>
      <c r="CF11" s="133">
        <v>620</v>
      </c>
      <c r="CG11" s="135">
        <v>640</v>
      </c>
      <c r="CH11" s="135">
        <v>670</v>
      </c>
      <c r="CI11" s="133">
        <v>748</v>
      </c>
      <c r="CJ11" s="135">
        <v>835</v>
      </c>
      <c r="CK11" s="135">
        <v>876</v>
      </c>
      <c r="CL11" s="135">
        <v>848</v>
      </c>
      <c r="CM11" s="133">
        <v>729</v>
      </c>
      <c r="CN11" s="133">
        <v>691</v>
      </c>
      <c r="CO11" s="133">
        <v>616</v>
      </c>
      <c r="CP11" s="133">
        <v>579</v>
      </c>
      <c r="CQ11" s="133">
        <v>527</v>
      </c>
      <c r="CR11" s="133">
        <v>490</v>
      </c>
      <c r="CS11" s="133">
        <v>513</v>
      </c>
      <c r="CT11" s="133">
        <v>487</v>
      </c>
      <c r="CU11" s="133">
        <v>496</v>
      </c>
      <c r="CV11" s="133"/>
      <c r="CY11" s="140" t="s">
        <v>7</v>
      </c>
      <c r="CZ11" s="141">
        <v>13549.3</v>
      </c>
      <c r="DA11" s="141">
        <v>13122.5</v>
      </c>
      <c r="DB11" s="141">
        <v>13132.433333333332</v>
      </c>
      <c r="DC11" s="141">
        <v>13071.333333333334</v>
      </c>
      <c r="DD11" s="141">
        <v>13261.233333333334</v>
      </c>
      <c r="DE11" s="141">
        <v>13793.6</v>
      </c>
      <c r="DF11" s="141">
        <v>14612.233333333334</v>
      </c>
      <c r="DG11" s="141">
        <v>14916.6</v>
      </c>
      <c r="DH11" s="178">
        <v>14433.666666666666</v>
      </c>
      <c r="DI11" s="178">
        <v>13835.7</v>
      </c>
      <c r="DJ11" s="178">
        <v>13799.066666666668</v>
      </c>
      <c r="DK11" s="178">
        <v>13530.6</v>
      </c>
      <c r="DL11" s="178">
        <v>13904.033333333333</v>
      </c>
      <c r="DM11" s="141">
        <v>13587.033333333333</v>
      </c>
      <c r="DN11" s="141">
        <v>13311.2</v>
      </c>
      <c r="DO11" s="141">
        <v>13470.133333333333</v>
      </c>
    </row>
    <row r="12" spans="2:119">
      <c r="B12" s="200" t="s">
        <v>17</v>
      </c>
      <c r="C12" s="201">
        <f t="shared" si="22"/>
        <v>0.4667381974248927</v>
      </c>
      <c r="D12" s="201">
        <f t="shared" si="23"/>
        <v>0.48175865294667913</v>
      </c>
      <c r="E12" s="201">
        <f t="shared" si="24"/>
        <v>0.47741935483870968</v>
      </c>
      <c r="F12" s="201">
        <f t="shared" si="15"/>
        <v>0.53038674033149169</v>
      </c>
      <c r="G12" s="201">
        <f t="shared" si="9"/>
        <v>0.54282765737874095</v>
      </c>
      <c r="H12" s="201">
        <f t="shared" si="9"/>
        <v>0.53085376162299236</v>
      </c>
      <c r="I12" s="201">
        <f t="shared" si="9"/>
        <v>0.59253246753246758</v>
      </c>
      <c r="J12" s="201">
        <f t="shared" si="9"/>
        <v>0.59616985845129056</v>
      </c>
      <c r="K12" s="201">
        <f t="shared" si="9"/>
        <v>0.5705378020265004</v>
      </c>
      <c r="L12" s="201">
        <f t="shared" si="9"/>
        <v>0.58351729212656367</v>
      </c>
      <c r="M12" s="201">
        <f t="shared" si="9"/>
        <v>0.58090379008746351</v>
      </c>
      <c r="N12" s="201">
        <f t="shared" si="9"/>
        <v>0.58582677165354335</v>
      </c>
      <c r="O12" s="201">
        <f t="shared" si="10"/>
        <v>0.56356589147286817</v>
      </c>
      <c r="P12" s="201">
        <f t="shared" si="11"/>
        <v>0.56093868281604842</v>
      </c>
      <c r="Q12" s="201">
        <f t="shared" si="12"/>
        <v>0.55291411042944782</v>
      </c>
      <c r="R12" s="201">
        <f t="shared" si="13"/>
        <v>0.62564102564102564</v>
      </c>
      <c r="S12" s="202"/>
      <c r="T12" s="361">
        <v>4.6355080822989363</v>
      </c>
      <c r="U12" s="203"/>
      <c r="W12" s="190"/>
      <c r="X12" s="200" t="s">
        <v>17</v>
      </c>
      <c r="Y12" s="201">
        <v>0.4667381974248927</v>
      </c>
      <c r="Z12" s="201">
        <v>0.48175865294667913</v>
      </c>
      <c r="AA12" s="201">
        <v>0.47741935483870968</v>
      </c>
      <c r="AB12" s="201">
        <v>0.53038674033149169</v>
      </c>
      <c r="AC12" s="201">
        <v>0.54282765737874095</v>
      </c>
      <c r="AD12" s="201">
        <v>0.53085376162299236</v>
      </c>
      <c r="AE12" s="201">
        <v>0.59253246753246758</v>
      </c>
      <c r="AF12" s="201">
        <v>0.59616985845129056</v>
      </c>
      <c r="AG12" s="419">
        <v>0.5705378020265004</v>
      </c>
      <c r="AH12" s="201">
        <v>0.58351729212656367</v>
      </c>
      <c r="AI12" s="201">
        <v>0.58090379008746351</v>
      </c>
      <c r="AJ12" s="201">
        <v>0.58582677165354335</v>
      </c>
      <c r="AK12" s="201">
        <v>0.56356589147286817</v>
      </c>
      <c r="AL12" s="201">
        <v>0.56093868281604842</v>
      </c>
      <c r="AM12" s="201">
        <v>0.55291411042944782</v>
      </c>
      <c r="AN12" s="201">
        <v>0.62564102564102564</v>
      </c>
      <c r="AO12" s="202"/>
      <c r="AU12" s="180"/>
      <c r="AV12" s="180"/>
      <c r="AW12" s="180"/>
      <c r="AX12" s="180"/>
      <c r="AY12" s="180"/>
      <c r="AZ12" s="320"/>
      <c r="BA12" s="320"/>
      <c r="BB12" s="320"/>
      <c r="BC12" s="320"/>
      <c r="BD12" s="320"/>
      <c r="BE12" s="180"/>
      <c r="BF12" s="180"/>
      <c r="BG12" s="180"/>
      <c r="BH12" s="180"/>
      <c r="BJ12" s="600"/>
      <c r="BK12" s="186" t="s">
        <v>73</v>
      </c>
      <c r="BL12" s="133">
        <v>66</v>
      </c>
      <c r="BM12" s="135">
        <v>96</v>
      </c>
      <c r="BN12" s="135">
        <v>79</v>
      </c>
      <c r="BO12" s="133">
        <v>86</v>
      </c>
      <c r="BP12" s="135">
        <v>102</v>
      </c>
      <c r="BQ12" s="135">
        <v>117</v>
      </c>
      <c r="BR12" s="135">
        <v>138</v>
      </c>
      <c r="BS12" s="133">
        <v>133</v>
      </c>
      <c r="BT12" s="133">
        <v>117</v>
      </c>
      <c r="BU12" s="133">
        <v>103</v>
      </c>
      <c r="BV12" s="133">
        <v>76</v>
      </c>
      <c r="BW12" s="133">
        <v>59</v>
      </c>
      <c r="BX12" s="133">
        <v>72</v>
      </c>
      <c r="BY12" s="133">
        <v>70</v>
      </c>
      <c r="BZ12" s="133">
        <v>60</v>
      </c>
      <c r="CA12" s="133">
        <v>63</v>
      </c>
      <c r="CB12" s="133"/>
      <c r="CD12" s="616"/>
      <c r="CE12" s="186" t="s">
        <v>73</v>
      </c>
      <c r="CF12" s="133">
        <v>460</v>
      </c>
      <c r="CG12" s="135">
        <v>537</v>
      </c>
      <c r="CH12" s="135">
        <v>506</v>
      </c>
      <c r="CI12" s="133">
        <v>541</v>
      </c>
      <c r="CJ12" s="135">
        <v>666</v>
      </c>
      <c r="CK12" s="135">
        <v>735</v>
      </c>
      <c r="CL12" s="135">
        <v>773</v>
      </c>
      <c r="CM12" s="133">
        <v>743</v>
      </c>
      <c r="CN12" s="133">
        <v>658</v>
      </c>
      <c r="CO12" s="133">
        <v>675</v>
      </c>
      <c r="CP12" s="133">
        <v>637</v>
      </c>
      <c r="CQ12" s="133">
        <v>620</v>
      </c>
      <c r="CR12" s="133">
        <v>513</v>
      </c>
      <c r="CS12" s="133">
        <v>498</v>
      </c>
      <c r="CT12" s="133">
        <v>493</v>
      </c>
      <c r="CU12" s="133">
        <v>500</v>
      </c>
      <c r="CV12" s="133"/>
      <c r="CY12" s="140" t="s">
        <v>8</v>
      </c>
      <c r="CZ12" s="141">
        <v>18460.866666666665</v>
      </c>
      <c r="DA12" s="141">
        <v>18884.566666666666</v>
      </c>
      <c r="DB12" s="141">
        <v>19417.766666666666</v>
      </c>
      <c r="DC12" s="141">
        <v>19959.566666666666</v>
      </c>
      <c r="DD12" s="141">
        <v>20486.166666666668</v>
      </c>
      <c r="DE12" s="141">
        <v>20065.433333333334</v>
      </c>
      <c r="DF12" s="141">
        <v>19605.276666666668</v>
      </c>
      <c r="DG12" s="141">
        <v>19227</v>
      </c>
      <c r="DH12" s="178">
        <v>19184.166666666668</v>
      </c>
      <c r="DI12" s="178">
        <v>19397.866666666665</v>
      </c>
      <c r="DJ12" s="178">
        <v>19716.033333333333</v>
      </c>
      <c r="DK12" s="178">
        <v>20209.3</v>
      </c>
      <c r="DL12" s="178">
        <v>20561.166666666668</v>
      </c>
      <c r="DM12" s="141">
        <v>20869.066666666666</v>
      </c>
      <c r="DN12" s="141">
        <v>21264.95</v>
      </c>
      <c r="DO12" s="141">
        <v>21944.966666666667</v>
      </c>
    </row>
    <row r="13" spans="2:119">
      <c r="F13" s="180"/>
      <c r="K13" s="180" t="s">
        <v>14</v>
      </c>
      <c r="T13" s="204"/>
      <c r="U13" s="133"/>
      <c r="V13" s="119"/>
      <c r="W13" s="119"/>
      <c r="AB13" s="180"/>
      <c r="AC13" s="180"/>
      <c r="AD13" s="180"/>
      <c r="AE13" s="180"/>
      <c r="AF13" s="320"/>
      <c r="AG13" s="220"/>
      <c r="AH13" s="320"/>
      <c r="AI13" s="320"/>
      <c r="AJ13" s="320"/>
      <c r="AK13" s="320"/>
      <c r="AL13" s="186"/>
      <c r="AM13" s="186"/>
      <c r="AN13" s="181"/>
      <c r="AO13" s="181"/>
      <c r="AZ13" s="319"/>
      <c r="BJ13" s="600"/>
      <c r="BK13" s="186" t="s">
        <v>74</v>
      </c>
      <c r="BL13" s="133">
        <v>107</v>
      </c>
      <c r="BM13" s="135">
        <v>89</v>
      </c>
      <c r="BN13" s="135">
        <v>116</v>
      </c>
      <c r="BO13" s="133">
        <v>130</v>
      </c>
      <c r="BP13" s="135">
        <v>141</v>
      </c>
      <c r="BQ13" s="135">
        <v>171</v>
      </c>
      <c r="BR13" s="135">
        <v>169</v>
      </c>
      <c r="BS13" s="133">
        <v>173</v>
      </c>
      <c r="BT13" s="133">
        <v>169</v>
      </c>
      <c r="BU13" s="133">
        <v>182</v>
      </c>
      <c r="BV13" s="133">
        <v>167</v>
      </c>
      <c r="BW13" s="133">
        <v>142</v>
      </c>
      <c r="BX13" s="133">
        <v>117</v>
      </c>
      <c r="BY13" s="133">
        <v>144</v>
      </c>
      <c r="BZ13" s="133">
        <v>99</v>
      </c>
      <c r="CA13" s="133">
        <v>119</v>
      </c>
      <c r="CB13" s="133"/>
      <c r="CD13" s="616"/>
      <c r="CE13" s="186" t="s">
        <v>74</v>
      </c>
      <c r="CF13" s="133">
        <v>429</v>
      </c>
      <c r="CG13" s="135">
        <v>431</v>
      </c>
      <c r="CH13" s="135">
        <v>510</v>
      </c>
      <c r="CI13" s="133">
        <v>520</v>
      </c>
      <c r="CJ13" s="135">
        <v>563</v>
      </c>
      <c r="CK13" s="135">
        <v>679</v>
      </c>
      <c r="CL13" s="135">
        <v>517</v>
      </c>
      <c r="CM13" s="133">
        <v>730</v>
      </c>
      <c r="CN13" s="133">
        <v>732</v>
      </c>
      <c r="CO13" s="133">
        <v>747</v>
      </c>
      <c r="CP13" s="133">
        <v>765</v>
      </c>
      <c r="CQ13" s="133">
        <v>686</v>
      </c>
      <c r="CR13" s="133">
        <v>630</v>
      </c>
      <c r="CS13" s="133">
        <v>622</v>
      </c>
      <c r="CT13" s="133">
        <v>543</v>
      </c>
      <c r="CU13" s="133">
        <v>569</v>
      </c>
      <c r="CV13" s="133"/>
      <c r="CW13" s="119" t="s">
        <v>14</v>
      </c>
      <c r="CY13" s="160" t="s">
        <v>65</v>
      </c>
      <c r="CZ13" s="161">
        <f t="shared" ref="CZ13:DI13" si="32">SUM(CZ4:CZ12)</f>
        <v>90830.366666666669</v>
      </c>
      <c r="DA13" s="161">
        <f t="shared" si="32"/>
        <v>91956.404666666684</v>
      </c>
      <c r="DB13" s="161">
        <f t="shared" si="32"/>
        <v>93566.766666666648</v>
      </c>
      <c r="DC13" s="161">
        <f t="shared" si="32"/>
        <v>95220.733333333337</v>
      </c>
      <c r="DD13" s="161">
        <f t="shared" si="32"/>
        <v>96883.3</v>
      </c>
      <c r="DE13" s="161">
        <f t="shared" si="32"/>
        <v>100372.63333333335</v>
      </c>
      <c r="DF13" s="161">
        <f t="shared" si="32"/>
        <v>103738.68666666668</v>
      </c>
      <c r="DG13" s="161">
        <f t="shared" si="32"/>
        <v>104811.76666666666</v>
      </c>
      <c r="DH13" s="324">
        <f t="shared" si="32"/>
        <v>102596.20000000001</v>
      </c>
      <c r="DI13" s="161">
        <f t="shared" si="32"/>
        <v>100875.4</v>
      </c>
      <c r="DJ13" s="161">
        <f t="shared" ref="DJ13:DO13" si="33">SUM(DJ4:DJ12)</f>
        <v>100159.56666666665</v>
      </c>
      <c r="DK13" s="161">
        <f t="shared" si="33"/>
        <v>99451.466666666674</v>
      </c>
      <c r="DL13" s="161">
        <f t="shared" si="33"/>
        <v>99024.4</v>
      </c>
      <c r="DM13" s="161">
        <f t="shared" si="33"/>
        <v>98552.3</v>
      </c>
      <c r="DN13" s="161">
        <f t="shared" si="33"/>
        <v>97624.35</v>
      </c>
      <c r="DO13" s="161">
        <f t="shared" si="33"/>
        <v>97622.18333333332</v>
      </c>
    </row>
    <row r="14" spans="2:119">
      <c r="G14" s="119"/>
      <c r="H14" s="119"/>
      <c r="I14" s="119"/>
      <c r="J14" s="119"/>
      <c r="K14" s="119"/>
      <c r="L14" s="205"/>
      <c r="M14" s="205"/>
      <c r="N14" s="205"/>
      <c r="O14" s="205"/>
      <c r="P14" s="205"/>
      <c r="Q14" s="205"/>
      <c r="R14" s="205"/>
      <c r="S14" s="206"/>
      <c r="T14" s="91"/>
      <c r="U14" s="319"/>
      <c r="V14" s="119"/>
      <c r="W14" s="119"/>
      <c r="AG14" s="281"/>
      <c r="AH14" s="319" t="s">
        <v>14</v>
      </c>
      <c r="AM14" s="307"/>
      <c r="AN14" s="151"/>
      <c r="AO14" s="151"/>
      <c r="AQ14" s="119" t="s">
        <v>14</v>
      </c>
      <c r="AZ14" s="319"/>
      <c r="BD14" s="319" t="s">
        <v>14</v>
      </c>
      <c r="BE14" s="119" t="s">
        <v>14</v>
      </c>
      <c r="BF14" s="119" t="s">
        <v>14</v>
      </c>
      <c r="BG14" s="119" t="s">
        <v>14</v>
      </c>
      <c r="BJ14" s="600"/>
      <c r="BK14" s="186" t="s">
        <v>36</v>
      </c>
      <c r="BL14" s="133">
        <v>0</v>
      </c>
      <c r="BM14" s="135">
        <v>0</v>
      </c>
      <c r="BN14" s="135">
        <v>0</v>
      </c>
      <c r="BO14" s="133">
        <v>0</v>
      </c>
      <c r="BP14" s="135">
        <v>0</v>
      </c>
      <c r="BQ14" s="135">
        <v>0</v>
      </c>
      <c r="BR14" s="135">
        <v>0</v>
      </c>
      <c r="BS14" s="135">
        <v>0</v>
      </c>
      <c r="BT14" s="133">
        <v>0</v>
      </c>
      <c r="BU14" s="133">
        <v>0</v>
      </c>
      <c r="BV14" s="135">
        <v>0</v>
      </c>
      <c r="BW14" s="135">
        <v>0</v>
      </c>
      <c r="BX14" s="135">
        <v>0</v>
      </c>
      <c r="BY14" s="135">
        <v>0</v>
      </c>
      <c r="BZ14" s="135">
        <v>0</v>
      </c>
      <c r="CA14" s="135">
        <v>0</v>
      </c>
      <c r="CB14" s="135"/>
      <c r="CD14" s="616"/>
      <c r="CE14" s="186" t="s">
        <v>36</v>
      </c>
      <c r="CF14" s="133">
        <v>0</v>
      </c>
      <c r="CG14" s="135">
        <v>0</v>
      </c>
      <c r="CH14" s="135">
        <v>0</v>
      </c>
      <c r="CI14" s="133">
        <v>0</v>
      </c>
      <c r="CJ14" s="135">
        <v>0</v>
      </c>
      <c r="CK14" s="135">
        <v>0</v>
      </c>
      <c r="CL14" s="135">
        <v>0</v>
      </c>
      <c r="CM14" s="135">
        <v>0</v>
      </c>
      <c r="CN14" s="133">
        <v>0</v>
      </c>
      <c r="CO14" s="133">
        <v>0</v>
      </c>
      <c r="CP14" s="135">
        <v>0</v>
      </c>
      <c r="CQ14" s="135">
        <v>0</v>
      </c>
      <c r="CR14" s="135">
        <v>0</v>
      </c>
      <c r="CS14" s="135">
        <v>0</v>
      </c>
      <c r="CT14" s="135">
        <v>0</v>
      </c>
      <c r="CU14" s="135">
        <v>0</v>
      </c>
      <c r="CV14" s="135"/>
      <c r="DI14" s="205"/>
      <c r="DJ14" s="205"/>
      <c r="DK14" s="205"/>
    </row>
    <row r="15" spans="2:119">
      <c r="G15" s="119" t="s">
        <v>14</v>
      </c>
      <c r="H15" s="119"/>
      <c r="I15" s="119"/>
      <c r="J15" s="119"/>
      <c r="K15" s="119"/>
      <c r="L15" s="205"/>
      <c r="M15" s="205"/>
      <c r="N15" s="205"/>
      <c r="O15" s="205"/>
      <c r="P15" s="205"/>
      <c r="Q15" s="205"/>
      <c r="R15" s="205"/>
      <c r="S15" s="206"/>
      <c r="T15" s="91"/>
      <c r="U15" s="319"/>
      <c r="V15" s="119"/>
      <c r="W15" s="119"/>
      <c r="AC15" s="119" t="s">
        <v>14</v>
      </c>
      <c r="AG15" s="281"/>
      <c r="AH15" s="319"/>
      <c r="AJ15" s="319" t="s">
        <v>14</v>
      </c>
      <c r="AK15" s="319" t="s">
        <v>14</v>
      </c>
      <c r="AL15" s="307" t="s">
        <v>14</v>
      </c>
      <c r="AM15" s="307" t="s">
        <v>14</v>
      </c>
      <c r="AN15" s="151" t="s">
        <v>14</v>
      </c>
      <c r="AO15" s="151"/>
      <c r="AQ15" s="151"/>
      <c r="AR15" s="151"/>
      <c r="AS15" s="151"/>
      <c r="AT15" s="151"/>
      <c r="AU15" s="151"/>
      <c r="AV15" s="151"/>
      <c r="AW15" s="151"/>
      <c r="AX15" s="151"/>
      <c r="AY15" s="151"/>
      <c r="AZ15" s="307"/>
      <c r="BA15" s="307"/>
      <c r="BB15" s="307"/>
      <c r="BC15" s="307"/>
      <c r="BD15" s="307"/>
      <c r="BE15" s="151"/>
      <c r="BF15" s="151"/>
      <c r="BG15" s="151"/>
      <c r="BH15" s="151"/>
      <c r="BJ15" s="600"/>
      <c r="BK15" s="131" t="s">
        <v>144</v>
      </c>
      <c r="BL15" s="133">
        <v>0</v>
      </c>
      <c r="BM15" s="135">
        <v>0</v>
      </c>
      <c r="BN15" s="135">
        <v>0</v>
      </c>
      <c r="BO15" s="133">
        <v>0</v>
      </c>
      <c r="BP15" s="135">
        <v>0</v>
      </c>
      <c r="BQ15" s="135">
        <v>0</v>
      </c>
      <c r="BR15" s="135">
        <v>0</v>
      </c>
      <c r="BS15" s="135">
        <v>0</v>
      </c>
      <c r="BT15" s="133">
        <v>0</v>
      </c>
      <c r="BU15" s="135">
        <v>0</v>
      </c>
      <c r="BV15" s="133">
        <v>0</v>
      </c>
      <c r="BW15" s="135">
        <v>2</v>
      </c>
      <c r="BX15" s="135">
        <v>3</v>
      </c>
      <c r="BY15" s="135">
        <v>14</v>
      </c>
      <c r="BZ15" s="135">
        <v>4</v>
      </c>
      <c r="CA15" s="135">
        <v>2</v>
      </c>
      <c r="CB15" s="135"/>
      <c r="CD15" s="616"/>
      <c r="CE15" s="131" t="s">
        <v>144</v>
      </c>
      <c r="CF15" s="133">
        <v>0</v>
      </c>
      <c r="CG15" s="135">
        <v>0</v>
      </c>
      <c r="CH15" s="135">
        <v>0</v>
      </c>
      <c r="CI15" s="133">
        <v>0</v>
      </c>
      <c r="CJ15" s="135">
        <v>0</v>
      </c>
      <c r="CK15" s="135">
        <v>0</v>
      </c>
      <c r="CL15" s="135">
        <v>0</v>
      </c>
      <c r="CM15" s="135">
        <v>0</v>
      </c>
      <c r="CN15" s="133">
        <v>0</v>
      </c>
      <c r="CO15" s="135">
        <v>0</v>
      </c>
      <c r="CP15" s="133">
        <v>0</v>
      </c>
      <c r="CQ15" s="135">
        <v>7</v>
      </c>
      <c r="CR15" s="135">
        <v>9</v>
      </c>
      <c r="CS15" s="135">
        <v>28</v>
      </c>
      <c r="CT15" s="135">
        <v>11</v>
      </c>
      <c r="CU15" s="135">
        <v>13</v>
      </c>
      <c r="CV15" s="135"/>
    </row>
    <row r="16" spans="2:119">
      <c r="G16" s="119"/>
      <c r="H16" s="119"/>
      <c r="I16" s="119"/>
      <c r="J16" s="119"/>
      <c r="K16" s="119"/>
      <c r="L16" s="205"/>
      <c r="M16" s="205"/>
      <c r="N16" s="205"/>
      <c r="O16" s="205"/>
      <c r="P16" s="205"/>
      <c r="Q16" s="205"/>
      <c r="R16" s="205"/>
      <c r="S16" s="206"/>
      <c r="T16" s="91"/>
      <c r="U16" s="319"/>
      <c r="V16" s="119"/>
      <c r="W16" s="119"/>
      <c r="AG16" s="281"/>
      <c r="AH16" s="319"/>
      <c r="AM16" s="307"/>
      <c r="AN16" s="151"/>
      <c r="AO16" s="151"/>
      <c r="AQ16" s="151"/>
      <c r="AR16" s="151"/>
      <c r="AS16" s="151"/>
      <c r="AT16" s="151"/>
      <c r="AU16" s="151"/>
      <c r="AV16" s="151"/>
      <c r="AW16" s="151"/>
      <c r="AX16" s="151"/>
      <c r="AY16" s="151"/>
      <c r="AZ16" s="307"/>
      <c r="BA16" s="307"/>
      <c r="BB16" s="307"/>
      <c r="BC16" s="307"/>
      <c r="BD16" s="307"/>
      <c r="BE16" s="151"/>
      <c r="BF16" s="151"/>
      <c r="BG16" s="151"/>
      <c r="BH16" s="151"/>
      <c r="BJ16" s="600"/>
      <c r="BK16" s="186" t="s">
        <v>71</v>
      </c>
      <c r="BL16" s="133">
        <v>117</v>
      </c>
      <c r="BM16" s="135">
        <v>148</v>
      </c>
      <c r="BN16" s="135">
        <v>167</v>
      </c>
      <c r="BO16" s="133">
        <v>174</v>
      </c>
      <c r="BP16" s="135">
        <v>187</v>
      </c>
      <c r="BQ16" s="135">
        <v>212</v>
      </c>
      <c r="BR16" s="135">
        <v>201</v>
      </c>
      <c r="BS16" s="135">
        <v>255</v>
      </c>
      <c r="BT16" s="133">
        <v>312</v>
      </c>
      <c r="BU16" s="133">
        <v>299</v>
      </c>
      <c r="BV16" s="135">
        <v>267</v>
      </c>
      <c r="BW16" s="135">
        <v>265</v>
      </c>
      <c r="BX16" s="135">
        <v>260</v>
      </c>
      <c r="BY16" s="135">
        <v>208</v>
      </c>
      <c r="BZ16" s="135">
        <v>241</v>
      </c>
      <c r="CA16" s="135">
        <v>195</v>
      </c>
      <c r="CB16" s="135"/>
      <c r="CD16" s="616"/>
      <c r="CE16" s="186" t="s">
        <v>71</v>
      </c>
      <c r="CF16" s="133">
        <v>275</v>
      </c>
      <c r="CG16" s="135">
        <v>367</v>
      </c>
      <c r="CH16" s="135">
        <v>394</v>
      </c>
      <c r="CI16" s="133">
        <v>431</v>
      </c>
      <c r="CJ16" s="135">
        <v>468</v>
      </c>
      <c r="CK16" s="135">
        <v>477</v>
      </c>
      <c r="CL16" s="135">
        <v>543</v>
      </c>
      <c r="CM16" s="135">
        <v>606</v>
      </c>
      <c r="CN16" s="133">
        <v>739</v>
      </c>
      <c r="CO16" s="133">
        <v>754</v>
      </c>
      <c r="CP16" s="135">
        <v>706</v>
      </c>
      <c r="CQ16" s="135">
        <v>758</v>
      </c>
      <c r="CR16" s="135">
        <v>739</v>
      </c>
      <c r="CS16" s="135">
        <v>644</v>
      </c>
      <c r="CT16" s="135">
        <v>622</v>
      </c>
      <c r="CU16" s="135">
        <v>589</v>
      </c>
      <c r="CV16" s="135"/>
    </row>
    <row r="17" spans="2:102">
      <c r="G17" s="119"/>
      <c r="H17" s="119"/>
      <c r="I17" s="119"/>
      <c r="J17" s="119"/>
      <c r="K17" s="119"/>
      <c r="L17" s="205"/>
      <c r="M17" s="205"/>
      <c r="N17" s="205"/>
      <c r="O17" s="205"/>
      <c r="P17" s="205"/>
      <c r="Q17" s="205"/>
      <c r="R17" s="205"/>
      <c r="S17" s="206"/>
      <c r="T17" s="91"/>
      <c r="U17" s="319"/>
      <c r="V17" s="119"/>
      <c r="W17" s="119"/>
      <c r="AG17" s="281"/>
      <c r="AH17" s="319"/>
      <c r="AM17" s="307"/>
      <c r="AN17" s="151"/>
      <c r="AO17" s="151"/>
      <c r="AQ17" s="151"/>
      <c r="AR17" s="151"/>
      <c r="AS17" s="151"/>
      <c r="AT17" s="151"/>
      <c r="AU17" s="151"/>
      <c r="AV17" s="151"/>
      <c r="AW17" s="151"/>
      <c r="AX17" s="151"/>
      <c r="AY17" s="151"/>
      <c r="AZ17" s="307"/>
      <c r="BA17" s="307"/>
      <c r="BB17" s="307"/>
      <c r="BC17" s="307"/>
      <c r="BD17" s="307"/>
      <c r="BE17" s="151"/>
      <c r="BF17" s="151"/>
      <c r="BG17" s="151"/>
      <c r="BH17" s="151"/>
      <c r="BJ17" s="601"/>
      <c r="BK17" s="191" t="s">
        <v>53</v>
      </c>
      <c r="BL17" s="192">
        <f>BL14+BL16+$V$11*BL15</f>
        <v>117</v>
      </c>
      <c r="BM17" s="193">
        <f t="shared" ref="BM17" si="34">BM14+BM16+$V$11*BM15</f>
        <v>148</v>
      </c>
      <c r="BN17" s="193">
        <f t="shared" ref="BN17" si="35">BN14+BN16+$V$11*BN15</f>
        <v>167</v>
      </c>
      <c r="BO17" s="192">
        <f t="shared" ref="BO17" si="36">BO14+BO16+$V$11*BO15</f>
        <v>174</v>
      </c>
      <c r="BP17" s="193">
        <f t="shared" ref="BP17" si="37">BP14+BP16+$V$11*BP15</f>
        <v>187</v>
      </c>
      <c r="BQ17" s="193">
        <f t="shared" ref="BQ17" si="38">BQ14+BQ16+$V$11*BQ15</f>
        <v>212</v>
      </c>
      <c r="BR17" s="193">
        <f t="shared" ref="BR17" si="39">BR14+BR16+$V$11*BR15</f>
        <v>201</v>
      </c>
      <c r="BS17" s="194">
        <f t="shared" ref="BS17" si="40">BS14+BS16+$V$11*BS15</f>
        <v>255</v>
      </c>
      <c r="BT17" s="194">
        <f t="shared" ref="BT17" si="41">BT14+BT16+$V$11*BT15</f>
        <v>312</v>
      </c>
      <c r="BU17" s="194">
        <f t="shared" ref="BU17" si="42">BU14+BU16+$V$11*BU15</f>
        <v>299</v>
      </c>
      <c r="BV17" s="193">
        <v>267</v>
      </c>
      <c r="BW17" s="389">
        <v>266</v>
      </c>
      <c r="BX17" s="389">
        <v>261.5</v>
      </c>
      <c r="BY17" s="389">
        <f t="shared" ref="BY17:BZ17" si="43">BY14+BY16+$V$11*BY15</f>
        <v>215</v>
      </c>
      <c r="BZ17" s="389">
        <f t="shared" si="43"/>
        <v>243</v>
      </c>
      <c r="CA17" s="389">
        <f t="shared" ref="CA17" si="44">CA14+CA16+$V$11*CA15</f>
        <v>196</v>
      </c>
      <c r="CB17" s="473"/>
      <c r="CC17" s="119" t="s">
        <v>14</v>
      </c>
      <c r="CD17" s="617"/>
      <c r="CE17" s="123" t="s">
        <v>53</v>
      </c>
      <c r="CF17" s="194">
        <f t="shared" ref="CF17" si="45">CF14+CF16+$V$11*CF15</f>
        <v>275</v>
      </c>
      <c r="CG17" s="194">
        <f t="shared" ref="CG17" si="46">CG14+CG16+$V$11*CG15</f>
        <v>367</v>
      </c>
      <c r="CH17" s="194">
        <f t="shared" ref="CH17" si="47">CH14+CH16+$V$11*CH15</f>
        <v>394</v>
      </c>
      <c r="CI17" s="194">
        <f t="shared" ref="CI17" si="48">CI14+CI16+$V$11*CI15</f>
        <v>431</v>
      </c>
      <c r="CJ17" s="194">
        <f t="shared" ref="CJ17" si="49">CJ14+CJ16+$V$11*CJ15</f>
        <v>468</v>
      </c>
      <c r="CK17" s="194">
        <f t="shared" ref="CK17" si="50">CK14+CK16+$V$11*CK15</f>
        <v>477</v>
      </c>
      <c r="CL17" s="194">
        <f t="shared" ref="CL17" si="51">CL14+CL16+$V$11*CL15</f>
        <v>543</v>
      </c>
      <c r="CM17" s="194">
        <f t="shared" ref="CM17" si="52">CM14+CM16+$V$11*CM15</f>
        <v>606</v>
      </c>
      <c r="CN17" s="194">
        <f t="shared" ref="CN17" si="53">CN14+CN16+$V$11*CN15</f>
        <v>739</v>
      </c>
      <c r="CO17" s="194">
        <v>754</v>
      </c>
      <c r="CP17" s="194">
        <v>706</v>
      </c>
      <c r="CQ17" s="194">
        <v>761.5</v>
      </c>
      <c r="CR17" s="194">
        <v>743.5</v>
      </c>
      <c r="CS17" s="194">
        <f t="shared" ref="CS17:CT17" si="54">CS14+CS16+$V$11*CS15</f>
        <v>658</v>
      </c>
      <c r="CT17" s="389">
        <f t="shared" si="54"/>
        <v>627.5</v>
      </c>
      <c r="CU17" s="389">
        <f t="shared" ref="CU17" si="55">CU14+CU16+$V$11*CU15</f>
        <v>595.5</v>
      </c>
      <c r="CV17" s="473"/>
    </row>
    <row r="18" spans="2:102">
      <c r="G18" s="119"/>
      <c r="H18" s="119"/>
      <c r="I18" s="119"/>
      <c r="J18" s="119"/>
      <c r="K18" s="119"/>
      <c r="L18" s="205"/>
      <c r="M18" s="205"/>
      <c r="N18" s="205"/>
      <c r="O18" s="205"/>
      <c r="P18" s="205"/>
      <c r="Q18" s="205"/>
      <c r="R18" s="205"/>
      <c r="S18" s="206"/>
      <c r="T18" s="91"/>
      <c r="U18" s="319"/>
      <c r="V18" s="119"/>
      <c r="W18" s="119"/>
      <c r="AG18" s="281"/>
      <c r="AH18" s="319"/>
      <c r="AM18" s="307"/>
      <c r="AN18" s="151"/>
      <c r="AO18" s="151"/>
      <c r="AZ18" s="319"/>
      <c r="BJ18" s="381"/>
      <c r="BU18" s="319"/>
      <c r="BV18" s="307"/>
      <c r="BW18" s="307"/>
      <c r="BX18" s="307"/>
      <c r="BY18" s="307"/>
      <c r="CD18" s="380"/>
      <c r="CE18" s="208"/>
      <c r="CF18" s="208"/>
      <c r="CG18" s="208"/>
      <c r="CH18" s="208"/>
      <c r="CI18" s="208"/>
      <c r="CJ18" s="208"/>
      <c r="CK18" s="208"/>
      <c r="CL18" s="208"/>
      <c r="CM18" s="322"/>
      <c r="CN18" s="322"/>
      <c r="CO18" s="322"/>
      <c r="CP18" s="322"/>
      <c r="CQ18" s="307"/>
      <c r="CR18" s="307"/>
      <c r="CS18" s="307"/>
    </row>
    <row r="19" spans="2:102">
      <c r="B19" s="123" t="s">
        <v>1</v>
      </c>
      <c r="C19" s="123" t="s">
        <v>122</v>
      </c>
      <c r="D19" s="123" t="s">
        <v>121</v>
      </c>
      <c r="E19" s="123" t="s">
        <v>120</v>
      </c>
      <c r="F19" s="123" t="s">
        <v>49</v>
      </c>
      <c r="G19" s="123" t="s">
        <v>48</v>
      </c>
      <c r="H19" s="123" t="s">
        <v>47</v>
      </c>
      <c r="I19" s="123" t="s">
        <v>46</v>
      </c>
      <c r="J19" s="123" t="s">
        <v>45</v>
      </c>
      <c r="K19" s="123" t="s">
        <v>44</v>
      </c>
      <c r="L19" s="123" t="s">
        <v>43</v>
      </c>
      <c r="M19" s="123" t="s">
        <v>95</v>
      </c>
      <c r="N19" s="123" t="s">
        <v>69</v>
      </c>
      <c r="O19" s="123" t="s">
        <v>77</v>
      </c>
      <c r="P19" s="123" t="s">
        <v>143</v>
      </c>
      <c r="Q19" s="123" t="str">
        <f>Q3</f>
        <v>2018-19</v>
      </c>
      <c r="R19" s="123" t="str">
        <f>R3</f>
        <v>2019-20</v>
      </c>
      <c r="S19" s="125"/>
      <c r="T19" s="85" t="s">
        <v>111</v>
      </c>
      <c r="U19" s="125"/>
      <c r="V19" s="119"/>
      <c r="W19" s="119"/>
      <c r="X19" s="123" t="s">
        <v>1</v>
      </c>
      <c r="Y19" s="123" t="s">
        <v>122</v>
      </c>
      <c r="Z19" s="123" t="s">
        <v>121</v>
      </c>
      <c r="AA19" s="123" t="s">
        <v>120</v>
      </c>
      <c r="AB19" s="123" t="s">
        <v>49</v>
      </c>
      <c r="AC19" s="123" t="s">
        <v>48</v>
      </c>
      <c r="AD19" s="123" t="s">
        <v>47</v>
      </c>
      <c r="AE19" s="123" t="s">
        <v>46</v>
      </c>
      <c r="AF19" s="123" t="s">
        <v>45</v>
      </c>
      <c r="AG19" s="191" t="s">
        <v>44</v>
      </c>
      <c r="AH19" s="123" t="s">
        <v>43</v>
      </c>
      <c r="AI19" s="123" t="s">
        <v>95</v>
      </c>
      <c r="AJ19" s="123" t="s">
        <v>69</v>
      </c>
      <c r="AK19" s="123" t="s">
        <v>77</v>
      </c>
      <c r="AL19" s="123" t="str">
        <f>AL3</f>
        <v>2017-18</v>
      </c>
      <c r="AM19" s="123" t="str">
        <f>AM3</f>
        <v>2018-19</v>
      </c>
      <c r="AN19" s="123" t="str">
        <f>AN3</f>
        <v>2019-20</v>
      </c>
      <c r="AO19" s="125"/>
      <c r="AQ19" s="123" t="s">
        <v>1</v>
      </c>
      <c r="AR19" s="123" t="s">
        <v>122</v>
      </c>
      <c r="AS19" s="123" t="s">
        <v>121</v>
      </c>
      <c r="AT19" s="123" t="s">
        <v>120</v>
      </c>
      <c r="AU19" s="123" t="s">
        <v>49</v>
      </c>
      <c r="AV19" s="123" t="s">
        <v>48</v>
      </c>
      <c r="AW19" s="123" t="s">
        <v>47</v>
      </c>
      <c r="AX19" s="123" t="s">
        <v>46</v>
      </c>
      <c r="AY19" s="123" t="s">
        <v>45</v>
      </c>
      <c r="AZ19" s="123" t="s">
        <v>44</v>
      </c>
      <c r="BA19" s="123" t="s">
        <v>43</v>
      </c>
      <c r="BB19" s="123" t="s">
        <v>95</v>
      </c>
      <c r="BC19" s="125" t="s">
        <v>69</v>
      </c>
      <c r="BD19" s="125" t="s">
        <v>77</v>
      </c>
      <c r="BE19" s="125" t="str">
        <f>BE3</f>
        <v>2017-18</v>
      </c>
      <c r="BF19" s="125" t="str">
        <f>BF3</f>
        <v>2018-19</v>
      </c>
      <c r="BG19" s="125" t="str">
        <f>BG3</f>
        <v>2019-20</v>
      </c>
      <c r="BH19" s="125"/>
      <c r="BJ19" s="218"/>
      <c r="BK19" s="123" t="s">
        <v>1</v>
      </c>
      <c r="BL19" s="123" t="s">
        <v>122</v>
      </c>
      <c r="BM19" s="123" t="s">
        <v>121</v>
      </c>
      <c r="BN19" s="123" t="s">
        <v>120</v>
      </c>
      <c r="BO19" s="123" t="s">
        <v>49</v>
      </c>
      <c r="BP19" s="123" t="s">
        <v>48</v>
      </c>
      <c r="BQ19" s="123" t="s">
        <v>47</v>
      </c>
      <c r="BR19" s="123" t="s">
        <v>46</v>
      </c>
      <c r="BS19" s="123" t="s">
        <v>45</v>
      </c>
      <c r="BT19" s="123" t="s">
        <v>44</v>
      </c>
      <c r="BU19" s="123" t="s">
        <v>43</v>
      </c>
      <c r="BV19" s="123" t="s">
        <v>95</v>
      </c>
      <c r="BW19" s="125" t="s">
        <v>69</v>
      </c>
      <c r="BX19" s="125" t="str">
        <f>BX3</f>
        <v>2016-17</v>
      </c>
      <c r="BY19" s="125" t="str">
        <f t="shared" ref="BY19:CA19" si="56">BY3</f>
        <v>2017-18</v>
      </c>
      <c r="BZ19" s="125" t="str">
        <f t="shared" si="56"/>
        <v>2018-19</v>
      </c>
      <c r="CA19" s="125" t="str">
        <f t="shared" si="56"/>
        <v>2019-20</v>
      </c>
      <c r="CB19" s="125"/>
      <c r="CD19" s="380"/>
      <c r="CE19" s="123" t="s">
        <v>1</v>
      </c>
      <c r="CF19" s="123" t="s">
        <v>122</v>
      </c>
      <c r="CG19" s="123" t="s">
        <v>121</v>
      </c>
      <c r="CH19" s="123" t="s">
        <v>120</v>
      </c>
      <c r="CI19" s="123" t="s">
        <v>49</v>
      </c>
      <c r="CJ19" s="123" t="s">
        <v>48</v>
      </c>
      <c r="CK19" s="123" t="s">
        <v>47</v>
      </c>
      <c r="CL19" s="123" t="s">
        <v>46</v>
      </c>
      <c r="CM19" s="123" t="s">
        <v>45</v>
      </c>
      <c r="CN19" s="123" t="s">
        <v>44</v>
      </c>
      <c r="CO19" s="123" t="s">
        <v>43</v>
      </c>
      <c r="CP19" s="123" t="s">
        <v>95</v>
      </c>
      <c r="CQ19" s="123" t="s">
        <v>69</v>
      </c>
      <c r="CR19" s="123" t="str">
        <f>CR3</f>
        <v>2016-17</v>
      </c>
      <c r="CS19" s="123" t="str">
        <f t="shared" ref="CS19:CU19" si="57">CS3</f>
        <v>2017-18</v>
      </c>
      <c r="CT19" s="123" t="str">
        <f t="shared" si="57"/>
        <v>2018-19</v>
      </c>
      <c r="CU19" s="123" t="str">
        <f t="shared" si="57"/>
        <v>2019-20</v>
      </c>
      <c r="CV19" s="125"/>
    </row>
    <row r="20" spans="2:102">
      <c r="B20" s="186" t="s">
        <v>72</v>
      </c>
      <c r="C20" s="133">
        <f t="shared" ref="C20:N22" si="58">Y20+BL20*$V$6+BL27*$V$8</f>
        <v>2346.1999999999998</v>
      </c>
      <c r="D20" s="133">
        <f t="shared" si="58"/>
        <v>2389.1999999999998</v>
      </c>
      <c r="E20" s="133">
        <f t="shared" si="58"/>
        <v>2546</v>
      </c>
      <c r="F20" s="133">
        <f t="shared" si="58"/>
        <v>2329.4</v>
      </c>
      <c r="G20" s="133">
        <f t="shared" si="58"/>
        <v>2505.1999999999998</v>
      </c>
      <c r="H20" s="133">
        <f t="shared" si="58"/>
        <v>2584.1999999999998</v>
      </c>
      <c r="I20" s="133">
        <f t="shared" si="58"/>
        <v>2338.1999999999998</v>
      </c>
      <c r="J20" s="133">
        <f t="shared" si="58"/>
        <v>2311.8000000000002</v>
      </c>
      <c r="K20" s="133">
        <f t="shared" si="58"/>
        <v>2255</v>
      </c>
      <c r="L20" s="133">
        <f t="shared" si="58"/>
        <v>2195.6</v>
      </c>
      <c r="M20" s="133">
        <f t="shared" si="58"/>
        <v>2287.6</v>
      </c>
      <c r="N20" s="133">
        <f t="shared" si="58"/>
        <v>2099.4</v>
      </c>
      <c r="O20" s="133">
        <f t="shared" ref="O20:R20" si="59">AK20+BX20*$V$6+BX27*$V$8</f>
        <v>2235</v>
      </c>
      <c r="P20" s="133">
        <f t="shared" si="59"/>
        <v>2374.8000000000002</v>
      </c>
      <c r="Q20" s="133">
        <f t="shared" si="59"/>
        <v>2498.6</v>
      </c>
      <c r="R20" s="133">
        <f t="shared" si="59"/>
        <v>2209.8000000000002</v>
      </c>
      <c r="S20" s="187"/>
      <c r="T20" s="204">
        <v>136.71619265227264</v>
      </c>
      <c r="U20" s="133"/>
      <c r="V20" s="119"/>
      <c r="W20" s="119"/>
      <c r="X20" s="186" t="s">
        <v>72</v>
      </c>
      <c r="Y20" s="133">
        <v>1475</v>
      </c>
      <c r="Z20" s="133">
        <v>1527</v>
      </c>
      <c r="AA20" s="133">
        <v>1621</v>
      </c>
      <c r="AB20" s="133">
        <v>1463</v>
      </c>
      <c r="AC20" s="133">
        <v>1590</v>
      </c>
      <c r="AD20" s="133">
        <v>1636</v>
      </c>
      <c r="AE20" s="133">
        <v>1482</v>
      </c>
      <c r="AF20" s="133">
        <v>1480</v>
      </c>
      <c r="AG20" s="416">
        <v>1453</v>
      </c>
      <c r="AH20" s="133">
        <v>1422</v>
      </c>
      <c r="AI20" s="133">
        <v>1495</v>
      </c>
      <c r="AJ20" s="133">
        <v>1361</v>
      </c>
      <c r="AK20" s="133">
        <v>1474</v>
      </c>
      <c r="AL20" s="133">
        <v>1584</v>
      </c>
      <c r="AM20" s="133">
        <v>1670</v>
      </c>
      <c r="AN20" s="133">
        <v>1481</v>
      </c>
      <c r="AO20" s="133"/>
      <c r="AQ20" s="186" t="s">
        <v>128</v>
      </c>
      <c r="AR20" s="209">
        <v>128</v>
      </c>
      <c r="AS20" s="209">
        <v>138</v>
      </c>
      <c r="AT20" s="209">
        <v>131</v>
      </c>
      <c r="AU20" s="209">
        <v>109</v>
      </c>
      <c r="AV20" s="209">
        <v>158</v>
      </c>
      <c r="AW20" s="209">
        <v>134</v>
      </c>
      <c r="AX20" s="209">
        <v>225</v>
      </c>
      <c r="AY20" s="209">
        <v>241</v>
      </c>
      <c r="AZ20" s="179">
        <v>312</v>
      </c>
      <c r="BA20" s="179">
        <v>256</v>
      </c>
      <c r="BB20" s="133">
        <v>298</v>
      </c>
      <c r="BC20" s="132">
        <v>316</v>
      </c>
      <c r="BD20" s="132">
        <v>322</v>
      </c>
      <c r="BE20" s="132">
        <v>380</v>
      </c>
      <c r="BF20" s="132">
        <v>406</v>
      </c>
      <c r="BG20" s="132">
        <v>1059</v>
      </c>
      <c r="BH20" s="133"/>
      <c r="BJ20" s="602" t="s">
        <v>98</v>
      </c>
      <c r="BK20" s="186" t="s">
        <v>72</v>
      </c>
      <c r="BL20" s="133">
        <v>804</v>
      </c>
      <c r="BM20" s="135">
        <v>784</v>
      </c>
      <c r="BN20" s="135">
        <v>825</v>
      </c>
      <c r="BO20" s="133">
        <v>773</v>
      </c>
      <c r="BP20" s="135">
        <v>814</v>
      </c>
      <c r="BQ20" s="135">
        <v>879</v>
      </c>
      <c r="BR20" s="135">
        <v>804</v>
      </c>
      <c r="BS20" s="132">
        <v>746</v>
      </c>
      <c r="BT20" s="132">
        <v>800</v>
      </c>
      <c r="BU20" s="132">
        <v>747</v>
      </c>
      <c r="BV20" s="132">
        <v>792</v>
      </c>
      <c r="BW20" s="132">
        <v>748</v>
      </c>
      <c r="BX20" s="132">
        <v>785</v>
      </c>
      <c r="BY20" s="132">
        <v>876</v>
      </c>
      <c r="BZ20" s="132">
        <v>917</v>
      </c>
      <c r="CA20" s="132">
        <v>781</v>
      </c>
      <c r="CB20" s="133"/>
      <c r="CD20" s="612" t="s">
        <v>51</v>
      </c>
      <c r="CE20" s="189" t="s">
        <v>72</v>
      </c>
      <c r="CF20" s="132">
        <v>347</v>
      </c>
      <c r="CG20" s="166">
        <v>332</v>
      </c>
      <c r="CH20" s="166">
        <v>371</v>
      </c>
      <c r="CI20" s="132">
        <v>337</v>
      </c>
      <c r="CJ20" s="166">
        <v>351</v>
      </c>
      <c r="CK20" s="166">
        <v>349</v>
      </c>
      <c r="CL20" s="166">
        <v>297</v>
      </c>
      <c r="CM20" s="132">
        <v>277</v>
      </c>
      <c r="CN20" s="132">
        <v>237</v>
      </c>
      <c r="CO20" s="132">
        <v>236</v>
      </c>
      <c r="CP20" s="133">
        <v>210</v>
      </c>
      <c r="CQ20" s="133">
        <v>201</v>
      </c>
      <c r="CR20" s="133">
        <v>185</v>
      </c>
      <c r="CS20" s="133">
        <v>140</v>
      </c>
      <c r="CT20" s="132">
        <v>141</v>
      </c>
      <c r="CU20" s="132">
        <v>157</v>
      </c>
      <c r="CV20" s="133"/>
    </row>
    <row r="21" spans="2:102">
      <c r="B21" s="186" t="s">
        <v>73</v>
      </c>
      <c r="C21" s="133">
        <f t="shared" si="58"/>
        <v>1804.8</v>
      </c>
      <c r="D21" s="133">
        <f t="shared" si="58"/>
        <v>1931.2</v>
      </c>
      <c r="E21" s="133">
        <f t="shared" si="58"/>
        <v>2134.8000000000002</v>
      </c>
      <c r="F21" s="133">
        <f t="shared" si="58"/>
        <v>2027.6</v>
      </c>
      <c r="G21" s="133">
        <f t="shared" si="58"/>
        <v>2181.8000000000002</v>
      </c>
      <c r="H21" s="133">
        <f t="shared" si="58"/>
        <v>2218.6</v>
      </c>
      <c r="I21" s="133">
        <f t="shared" si="58"/>
        <v>2053.6</v>
      </c>
      <c r="J21" s="133">
        <f t="shared" si="58"/>
        <v>2197.8000000000002</v>
      </c>
      <c r="K21" s="133">
        <f t="shared" si="58"/>
        <v>2323</v>
      </c>
      <c r="L21" s="133">
        <f t="shared" si="58"/>
        <v>2285.8000000000002</v>
      </c>
      <c r="M21" s="133">
        <f t="shared" si="58"/>
        <v>2117.4</v>
      </c>
      <c r="N21" s="133">
        <f t="shared" si="58"/>
        <v>2372.4</v>
      </c>
      <c r="O21" s="133">
        <f t="shared" ref="O21:R21" si="60">AK21+BX21*$V$6+BX28*$V$8</f>
        <v>2072.1999999999998</v>
      </c>
      <c r="P21" s="133">
        <f t="shared" si="60"/>
        <v>2218.1999999999998</v>
      </c>
      <c r="Q21" s="133">
        <f t="shared" si="60"/>
        <v>2204</v>
      </c>
      <c r="R21" s="133">
        <f t="shared" si="60"/>
        <v>2284.8000000000002</v>
      </c>
      <c r="S21" s="187"/>
      <c r="T21" s="204">
        <v>156.661005571478</v>
      </c>
      <c r="U21" s="133"/>
      <c r="V21" s="119"/>
      <c r="W21" s="119"/>
      <c r="X21" s="186" t="s">
        <v>73</v>
      </c>
      <c r="Y21" s="133">
        <v>1112</v>
      </c>
      <c r="Z21" s="133">
        <v>1211</v>
      </c>
      <c r="AA21" s="133">
        <v>1335</v>
      </c>
      <c r="AB21" s="133">
        <v>1279</v>
      </c>
      <c r="AC21" s="133">
        <v>1354</v>
      </c>
      <c r="AD21" s="133">
        <v>1385</v>
      </c>
      <c r="AE21" s="133">
        <v>1273</v>
      </c>
      <c r="AF21" s="133">
        <v>1358</v>
      </c>
      <c r="AG21" s="416">
        <v>1463</v>
      </c>
      <c r="AH21" s="133">
        <v>1432</v>
      </c>
      <c r="AI21" s="133">
        <v>1349</v>
      </c>
      <c r="AJ21" s="133">
        <v>1493</v>
      </c>
      <c r="AK21" s="133">
        <v>1305</v>
      </c>
      <c r="AL21" s="133">
        <v>1422</v>
      </c>
      <c r="AM21" s="133">
        <v>1459</v>
      </c>
      <c r="AN21" s="133">
        <v>1526</v>
      </c>
      <c r="AO21" s="133"/>
      <c r="AQ21" s="131" t="s">
        <v>144</v>
      </c>
      <c r="AR21" s="133">
        <v>0</v>
      </c>
      <c r="AS21" s="135">
        <v>0</v>
      </c>
      <c r="AT21" s="135">
        <v>0</v>
      </c>
      <c r="AU21" s="133">
        <v>0</v>
      </c>
      <c r="AV21" s="135">
        <v>0</v>
      </c>
      <c r="AW21" s="135">
        <v>0</v>
      </c>
      <c r="AX21" s="135">
        <v>0</v>
      </c>
      <c r="AY21" s="135">
        <v>0</v>
      </c>
      <c r="AZ21" s="133">
        <v>0</v>
      </c>
      <c r="BA21" s="135">
        <v>0</v>
      </c>
      <c r="BB21" s="133">
        <v>0</v>
      </c>
      <c r="BC21" s="133">
        <v>33</v>
      </c>
      <c r="BD21" s="133">
        <v>25</v>
      </c>
      <c r="BE21" s="133">
        <v>30</v>
      </c>
      <c r="BF21" s="133">
        <v>40</v>
      </c>
      <c r="BG21" s="133">
        <v>43</v>
      </c>
      <c r="BH21" s="133"/>
      <c r="BJ21" s="600"/>
      <c r="BK21" s="186" t="s">
        <v>73</v>
      </c>
      <c r="BL21" s="133">
        <v>541</v>
      </c>
      <c r="BM21" s="135">
        <v>569</v>
      </c>
      <c r="BN21" s="135">
        <v>631</v>
      </c>
      <c r="BO21" s="133">
        <v>597</v>
      </c>
      <c r="BP21" s="135">
        <v>686</v>
      </c>
      <c r="BQ21" s="135">
        <v>647</v>
      </c>
      <c r="BR21" s="135">
        <v>637</v>
      </c>
      <c r="BS21" s="133">
        <v>676</v>
      </c>
      <c r="BT21" s="133">
        <v>700</v>
      </c>
      <c r="BU21" s="133">
        <v>746</v>
      </c>
      <c r="BV21" s="133">
        <v>673</v>
      </c>
      <c r="BW21" s="133">
        <v>793</v>
      </c>
      <c r="BX21" s="133">
        <v>689</v>
      </c>
      <c r="BY21" s="133">
        <v>754</v>
      </c>
      <c r="BZ21" s="133">
        <v>745</v>
      </c>
      <c r="CA21" s="133">
        <v>766</v>
      </c>
      <c r="CB21" s="133"/>
      <c r="CD21" s="613"/>
      <c r="CE21" s="186" t="s">
        <v>73</v>
      </c>
      <c r="CF21" s="133">
        <v>423</v>
      </c>
      <c r="CG21" s="135">
        <v>407</v>
      </c>
      <c r="CH21" s="135">
        <v>446</v>
      </c>
      <c r="CI21" s="133">
        <v>375</v>
      </c>
      <c r="CJ21" s="135">
        <v>397</v>
      </c>
      <c r="CK21" s="135">
        <v>436</v>
      </c>
      <c r="CL21" s="135">
        <v>382</v>
      </c>
      <c r="CM21" s="133">
        <v>390</v>
      </c>
      <c r="CN21" s="133">
        <v>404</v>
      </c>
      <c r="CO21" s="133">
        <v>348</v>
      </c>
      <c r="CP21" s="133">
        <v>306</v>
      </c>
      <c r="CQ21" s="133">
        <v>319</v>
      </c>
      <c r="CR21" s="133">
        <v>315</v>
      </c>
      <c r="CS21" s="133">
        <v>271</v>
      </c>
      <c r="CT21" s="133">
        <v>226</v>
      </c>
      <c r="CU21" s="133">
        <v>237</v>
      </c>
      <c r="CV21" s="133"/>
    </row>
    <row r="22" spans="2:102">
      <c r="B22" s="186" t="s">
        <v>74</v>
      </c>
      <c r="C22" s="133">
        <f t="shared" si="58"/>
        <v>1490.8</v>
      </c>
      <c r="D22" s="133">
        <f t="shared" si="58"/>
        <v>1722.8</v>
      </c>
      <c r="E22" s="133">
        <f t="shared" si="58"/>
        <v>1974.6</v>
      </c>
      <c r="F22" s="133">
        <f t="shared" si="58"/>
        <v>1873.2</v>
      </c>
      <c r="G22" s="133">
        <f t="shared" si="58"/>
        <v>2163.6</v>
      </c>
      <c r="H22" s="133">
        <f t="shared" si="58"/>
        <v>2131.6</v>
      </c>
      <c r="I22" s="133">
        <f t="shared" si="58"/>
        <v>2096</v>
      </c>
      <c r="J22" s="133">
        <f t="shared" si="58"/>
        <v>2209.8000000000002</v>
      </c>
      <c r="K22" s="133">
        <f t="shared" si="58"/>
        <v>2463.4</v>
      </c>
      <c r="L22" s="133">
        <f t="shared" si="58"/>
        <v>2427.1999999999998</v>
      </c>
      <c r="M22" s="133">
        <f t="shared" si="58"/>
        <v>2504.4</v>
      </c>
      <c r="N22" s="133">
        <f t="shared" si="58"/>
        <v>2278.8000000000002</v>
      </c>
      <c r="O22" s="133">
        <f t="shared" ref="O22:R22" si="61">AK22+BX22*$V$6+BX29*$V$8</f>
        <v>2601.8000000000002</v>
      </c>
      <c r="P22" s="133">
        <f t="shared" si="61"/>
        <v>2198</v>
      </c>
      <c r="Q22" s="133">
        <f t="shared" si="61"/>
        <v>2403.8000000000002</v>
      </c>
      <c r="R22" s="133">
        <f t="shared" si="61"/>
        <v>2328.6</v>
      </c>
      <c r="S22" s="187"/>
      <c r="T22" s="204">
        <v>298.15366955089883</v>
      </c>
      <c r="U22" s="133"/>
      <c r="V22" s="119"/>
      <c r="W22" s="119"/>
      <c r="X22" s="186" t="s">
        <v>74</v>
      </c>
      <c r="Y22" s="133">
        <v>931</v>
      </c>
      <c r="Z22" s="133">
        <v>1069</v>
      </c>
      <c r="AA22" s="133">
        <v>1221</v>
      </c>
      <c r="AB22" s="133">
        <v>1179</v>
      </c>
      <c r="AC22" s="133">
        <v>1339</v>
      </c>
      <c r="AD22" s="133">
        <v>1305</v>
      </c>
      <c r="AE22" s="133">
        <v>1292</v>
      </c>
      <c r="AF22" s="133">
        <v>1357</v>
      </c>
      <c r="AG22" s="416">
        <v>1504</v>
      </c>
      <c r="AH22" s="133">
        <v>1477</v>
      </c>
      <c r="AI22" s="133">
        <v>1539</v>
      </c>
      <c r="AJ22" s="133">
        <v>1396</v>
      </c>
      <c r="AK22" s="133">
        <v>1593</v>
      </c>
      <c r="AL22" s="133">
        <v>1363</v>
      </c>
      <c r="AM22" s="133">
        <v>1523</v>
      </c>
      <c r="AN22" s="133">
        <v>1502</v>
      </c>
      <c r="AO22" s="133"/>
      <c r="AQ22" s="186" t="s">
        <v>71</v>
      </c>
      <c r="AR22" s="133">
        <v>914</v>
      </c>
      <c r="AS22" s="133">
        <v>1004</v>
      </c>
      <c r="AT22" s="133">
        <v>1058</v>
      </c>
      <c r="AU22" s="133">
        <v>1159</v>
      </c>
      <c r="AV22" s="133">
        <v>1161</v>
      </c>
      <c r="AW22" s="133">
        <v>1157</v>
      </c>
      <c r="AX22" s="133">
        <v>1243</v>
      </c>
      <c r="AY22" s="133">
        <v>1312</v>
      </c>
      <c r="AZ22" s="133">
        <v>1413</v>
      </c>
      <c r="BA22" s="133">
        <v>1548</v>
      </c>
      <c r="BB22" s="133">
        <v>1469</v>
      </c>
      <c r="BC22" s="133">
        <v>1557</v>
      </c>
      <c r="BD22" s="133">
        <v>1564</v>
      </c>
      <c r="BE22" s="133">
        <v>1613</v>
      </c>
      <c r="BF22" s="133">
        <v>1515</v>
      </c>
      <c r="BG22" s="133">
        <v>1660</v>
      </c>
      <c r="BH22" s="133"/>
      <c r="BJ22" s="600"/>
      <c r="BK22" s="186" t="s">
        <v>74</v>
      </c>
      <c r="BL22" s="133">
        <v>421</v>
      </c>
      <c r="BM22" s="135">
        <v>456</v>
      </c>
      <c r="BN22" s="135">
        <v>517</v>
      </c>
      <c r="BO22" s="133">
        <v>494</v>
      </c>
      <c r="BP22" s="135">
        <v>592</v>
      </c>
      <c r="BQ22" s="135">
        <v>577</v>
      </c>
      <c r="BR22" s="135">
        <v>565</v>
      </c>
      <c r="BS22" s="133">
        <v>631</v>
      </c>
      <c r="BT22" s="133">
        <v>683</v>
      </c>
      <c r="BU22" s="133">
        <v>694</v>
      </c>
      <c r="BV22" s="133">
        <v>728</v>
      </c>
      <c r="BW22" s="133">
        <v>661</v>
      </c>
      <c r="BX22" s="133">
        <v>761</v>
      </c>
      <c r="BY22" s="133">
        <v>645</v>
      </c>
      <c r="BZ22" s="133">
        <v>766</v>
      </c>
      <c r="CA22" s="133">
        <v>717</v>
      </c>
      <c r="CB22" s="133"/>
      <c r="CD22" s="613"/>
      <c r="CE22" s="186" t="s">
        <v>74</v>
      </c>
      <c r="CF22" s="133">
        <v>399</v>
      </c>
      <c r="CG22" s="135">
        <v>484</v>
      </c>
      <c r="CH22" s="135">
        <v>528</v>
      </c>
      <c r="CI22" s="133">
        <v>444</v>
      </c>
      <c r="CJ22" s="135">
        <v>545</v>
      </c>
      <c r="CK22" s="135">
        <v>519</v>
      </c>
      <c r="CL22" s="135">
        <v>509</v>
      </c>
      <c r="CM22" s="133">
        <v>516</v>
      </c>
      <c r="CN22" s="133">
        <v>578</v>
      </c>
      <c r="CO22" s="133">
        <v>546</v>
      </c>
      <c r="CP22" s="133">
        <v>533</v>
      </c>
      <c r="CQ22" s="133">
        <v>469</v>
      </c>
      <c r="CR22" s="133">
        <v>517</v>
      </c>
      <c r="CS22" s="133">
        <v>432</v>
      </c>
      <c r="CT22" s="133">
        <v>383</v>
      </c>
      <c r="CU22" s="133">
        <v>371</v>
      </c>
      <c r="CV22" s="133"/>
    </row>
    <row r="23" spans="2:102">
      <c r="B23" s="186" t="s">
        <v>10</v>
      </c>
      <c r="C23" s="133">
        <f t="shared" ref="C23:N23" si="62">Y23+BL26*$V$6+BL33*$V$8</f>
        <v>1696.4</v>
      </c>
      <c r="D23" s="133">
        <f t="shared" si="62"/>
        <v>1865.4</v>
      </c>
      <c r="E23" s="133">
        <f t="shared" si="62"/>
        <v>1989.8</v>
      </c>
      <c r="F23" s="133">
        <f t="shared" si="62"/>
        <v>2097.6</v>
      </c>
      <c r="G23" s="133">
        <f t="shared" si="62"/>
        <v>2186</v>
      </c>
      <c r="H23" s="133">
        <f t="shared" si="62"/>
        <v>2142.4</v>
      </c>
      <c r="I23" s="133">
        <f t="shared" si="62"/>
        <v>2487.8000000000002</v>
      </c>
      <c r="J23" s="133">
        <f t="shared" si="62"/>
        <v>2607.1999999999998</v>
      </c>
      <c r="K23" s="133">
        <f t="shared" si="62"/>
        <v>2941.2</v>
      </c>
      <c r="L23" s="133">
        <f t="shared" si="62"/>
        <v>3059</v>
      </c>
      <c r="M23" s="133">
        <f t="shared" si="62"/>
        <v>2989.4</v>
      </c>
      <c r="N23" s="133">
        <f t="shared" si="62"/>
        <v>3203.3</v>
      </c>
      <c r="O23" s="133">
        <f t="shared" ref="O23:R23" si="63">AK23+BX26*$V$6+BX33*$V$8</f>
        <v>3178.8</v>
      </c>
      <c r="P23" s="133">
        <f t="shared" si="63"/>
        <v>3357.1</v>
      </c>
      <c r="Q23" s="133">
        <f t="shared" si="63"/>
        <v>3235.8</v>
      </c>
      <c r="R23" s="133">
        <f t="shared" si="63"/>
        <v>4464.3</v>
      </c>
      <c r="S23" s="133"/>
      <c r="T23" s="204">
        <v>451.87679736848605</v>
      </c>
      <c r="U23" s="133"/>
      <c r="V23" s="119"/>
      <c r="W23" s="119"/>
      <c r="X23" s="186" t="s">
        <v>10</v>
      </c>
      <c r="Y23" s="133">
        <v>1042</v>
      </c>
      <c r="Z23" s="133">
        <v>1142</v>
      </c>
      <c r="AA23" s="133">
        <v>1189</v>
      </c>
      <c r="AB23" s="133">
        <v>1268</v>
      </c>
      <c r="AC23" s="133">
        <v>1319</v>
      </c>
      <c r="AD23" s="133">
        <v>1291</v>
      </c>
      <c r="AE23" s="133">
        <v>1468</v>
      </c>
      <c r="AF23" s="133">
        <v>1553</v>
      </c>
      <c r="AG23" s="416">
        <f>AZ20+AZ22+$V$11*AZ21</f>
        <v>1725</v>
      </c>
      <c r="AH23" s="133">
        <f t="shared" ref="AH23" si="64">BA20+BA22+$V$11*BA21</f>
        <v>1804</v>
      </c>
      <c r="AI23" s="133">
        <v>1767</v>
      </c>
      <c r="AJ23" s="133">
        <v>1889.5</v>
      </c>
      <c r="AK23" s="133">
        <v>1898.5</v>
      </c>
      <c r="AL23" s="133">
        <f t="shared" ref="AL23:AN23" si="65">BE20+BE22+$V$11*BE21</f>
        <v>2008</v>
      </c>
      <c r="AM23" s="133">
        <f t="shared" si="65"/>
        <v>1941</v>
      </c>
      <c r="AN23" s="133">
        <f t="shared" si="65"/>
        <v>2740.5</v>
      </c>
      <c r="AO23" s="133"/>
      <c r="AQ23" s="186" t="s">
        <v>129</v>
      </c>
      <c r="AR23" s="133">
        <v>123</v>
      </c>
      <c r="AS23" s="133">
        <v>219</v>
      </c>
      <c r="AT23" s="133">
        <v>215</v>
      </c>
      <c r="AU23" s="133">
        <v>214</v>
      </c>
      <c r="AV23" s="133">
        <v>250</v>
      </c>
      <c r="AW23" s="133">
        <v>267</v>
      </c>
      <c r="AX23" s="133">
        <v>289</v>
      </c>
      <c r="AY23" s="133">
        <v>320</v>
      </c>
      <c r="AZ23" s="133">
        <v>294</v>
      </c>
      <c r="BA23" s="133">
        <v>310</v>
      </c>
      <c r="BB23" s="133">
        <v>300</v>
      </c>
      <c r="BC23" s="133">
        <v>313</v>
      </c>
      <c r="BD23" s="133">
        <v>372</v>
      </c>
      <c r="BE23" s="133">
        <v>300</v>
      </c>
      <c r="BF23" s="133">
        <v>402</v>
      </c>
      <c r="BG23" s="133">
        <v>431</v>
      </c>
      <c r="BH23" s="133"/>
      <c r="BJ23" s="600"/>
      <c r="BK23" s="186" t="s">
        <v>36</v>
      </c>
      <c r="BL23" s="133">
        <v>72</v>
      </c>
      <c r="BM23" s="135">
        <v>88</v>
      </c>
      <c r="BN23" s="135">
        <v>71</v>
      </c>
      <c r="BO23" s="133">
        <v>53</v>
      </c>
      <c r="BP23" s="135">
        <v>78</v>
      </c>
      <c r="BQ23" s="135">
        <v>71</v>
      </c>
      <c r="BR23" s="135">
        <v>109</v>
      </c>
      <c r="BS23" s="135">
        <v>110</v>
      </c>
      <c r="BT23" s="133">
        <v>151</v>
      </c>
      <c r="BU23" s="133">
        <v>122</v>
      </c>
      <c r="BV23" s="135">
        <v>133</v>
      </c>
      <c r="BW23" s="135">
        <v>143</v>
      </c>
      <c r="BX23" s="135">
        <v>149</v>
      </c>
      <c r="BY23" s="135">
        <v>173</v>
      </c>
      <c r="BZ23" s="135">
        <v>185</v>
      </c>
      <c r="CA23" s="135">
        <v>566</v>
      </c>
      <c r="CB23" s="135"/>
      <c r="CD23" s="613"/>
      <c r="CE23" s="186" t="s">
        <v>36</v>
      </c>
      <c r="CF23" s="133">
        <v>100</v>
      </c>
      <c r="CG23" s="135">
        <v>124</v>
      </c>
      <c r="CH23" s="135">
        <v>105</v>
      </c>
      <c r="CI23" s="133">
        <v>89</v>
      </c>
      <c r="CJ23" s="135">
        <v>131</v>
      </c>
      <c r="CK23" s="135">
        <v>110</v>
      </c>
      <c r="CL23" s="135">
        <v>181</v>
      </c>
      <c r="CM23" s="135">
        <v>182</v>
      </c>
      <c r="CN23" s="133">
        <v>226</v>
      </c>
      <c r="CO23" s="133">
        <v>163</v>
      </c>
      <c r="CP23" s="135">
        <v>188</v>
      </c>
      <c r="CQ23" s="135">
        <v>174</v>
      </c>
      <c r="CR23" s="135">
        <v>167</v>
      </c>
      <c r="CS23" s="135">
        <v>173</v>
      </c>
      <c r="CT23" s="135">
        <v>145</v>
      </c>
      <c r="CU23" s="135">
        <v>304</v>
      </c>
      <c r="CV23" s="135"/>
      <c r="CX23" s="119" t="s">
        <v>14</v>
      </c>
    </row>
    <row r="24" spans="2:102" ht="18" customHeight="1">
      <c r="B24" s="186" t="s">
        <v>11</v>
      </c>
      <c r="C24" s="133">
        <f t="shared" ref="C24:C25" si="66">Y24</f>
        <v>136</v>
      </c>
      <c r="D24" s="133">
        <f t="shared" ref="D24:D25" si="67">Z24</f>
        <v>235</v>
      </c>
      <c r="E24" s="133">
        <f t="shared" ref="E24:E25" si="68">AA24</f>
        <v>225</v>
      </c>
      <c r="F24" s="133">
        <f>AB24</f>
        <v>222</v>
      </c>
      <c r="G24" s="133">
        <f t="shared" ref="G24:G25" si="69">AC24</f>
        <v>254</v>
      </c>
      <c r="H24" s="133">
        <f t="shared" ref="H24:H25" si="70">AD24</f>
        <v>271</v>
      </c>
      <c r="I24" s="133">
        <f t="shared" ref="I24:I25" si="71">AE24</f>
        <v>296</v>
      </c>
      <c r="J24" s="133">
        <f t="shared" ref="J24:J25" si="72">AF24</f>
        <v>326</v>
      </c>
      <c r="K24" s="133">
        <f t="shared" ref="K24:K25" si="73">AG24</f>
        <v>304</v>
      </c>
      <c r="L24" s="133">
        <f t="shared" ref="L24:N28" si="74">AH24</f>
        <v>316</v>
      </c>
      <c r="M24" s="133">
        <f t="shared" si="74"/>
        <v>313</v>
      </c>
      <c r="N24" s="133">
        <f t="shared" si="74"/>
        <v>322</v>
      </c>
      <c r="O24" s="133">
        <f t="shared" ref="O24:O28" si="75">AK24</f>
        <v>384</v>
      </c>
      <c r="P24" s="133">
        <f t="shared" ref="P24:P28" si="76">AL24</f>
        <v>313</v>
      </c>
      <c r="Q24" s="133">
        <f t="shared" ref="Q24:Q28" si="77">AM24</f>
        <v>411</v>
      </c>
      <c r="R24" s="133">
        <f t="shared" ref="R24:R28" si="78">AN24</f>
        <v>439</v>
      </c>
      <c r="S24" s="133"/>
      <c r="T24" s="204">
        <v>57.279529017306388</v>
      </c>
      <c r="U24" s="133"/>
      <c r="V24" s="119"/>
      <c r="W24" s="119"/>
      <c r="X24" s="186" t="s">
        <v>11</v>
      </c>
      <c r="Y24" s="133">
        <v>136</v>
      </c>
      <c r="Z24" s="133">
        <v>235</v>
      </c>
      <c r="AA24" s="133">
        <v>225</v>
      </c>
      <c r="AB24" s="133">
        <v>222</v>
      </c>
      <c r="AC24" s="133">
        <v>254</v>
      </c>
      <c r="AD24" s="133">
        <v>271</v>
      </c>
      <c r="AE24" s="133">
        <v>296</v>
      </c>
      <c r="AF24" s="133">
        <v>326</v>
      </c>
      <c r="AG24" s="416">
        <f>AZ23+AZ24</f>
        <v>304</v>
      </c>
      <c r="AH24" s="133">
        <f>BA23+BA24</f>
        <v>316</v>
      </c>
      <c r="AI24" s="133">
        <v>313</v>
      </c>
      <c r="AJ24" s="133">
        <v>322</v>
      </c>
      <c r="AK24" s="133">
        <v>384</v>
      </c>
      <c r="AL24" s="133">
        <f t="shared" ref="AL24:AN24" si="79">BE23+BE24</f>
        <v>313</v>
      </c>
      <c r="AM24" s="133">
        <f t="shared" si="79"/>
        <v>411</v>
      </c>
      <c r="AN24" s="133">
        <f t="shared" si="79"/>
        <v>439</v>
      </c>
      <c r="AO24" s="133"/>
      <c r="AQ24" s="186" t="s">
        <v>130</v>
      </c>
      <c r="AR24" s="133">
        <v>13</v>
      </c>
      <c r="AS24" s="133">
        <v>16</v>
      </c>
      <c r="AT24" s="133">
        <v>10</v>
      </c>
      <c r="AU24" s="133">
        <v>8</v>
      </c>
      <c r="AV24" s="133">
        <v>4</v>
      </c>
      <c r="AW24" s="133">
        <v>4</v>
      </c>
      <c r="AX24" s="133">
        <v>7</v>
      </c>
      <c r="AY24" s="133">
        <v>6</v>
      </c>
      <c r="AZ24" s="133">
        <v>10</v>
      </c>
      <c r="BA24" s="133">
        <v>6</v>
      </c>
      <c r="BB24" s="133">
        <v>13</v>
      </c>
      <c r="BC24" s="133">
        <v>9</v>
      </c>
      <c r="BD24" s="133">
        <v>12</v>
      </c>
      <c r="BE24" s="133">
        <v>13</v>
      </c>
      <c r="BF24" s="133">
        <v>9</v>
      </c>
      <c r="BG24" s="133">
        <v>8</v>
      </c>
      <c r="BH24" s="133"/>
      <c r="BJ24" s="600"/>
      <c r="BK24" s="131" t="s">
        <v>144</v>
      </c>
      <c r="BL24" s="133">
        <v>0</v>
      </c>
      <c r="BM24" s="135">
        <v>0</v>
      </c>
      <c r="BN24" s="135">
        <v>0</v>
      </c>
      <c r="BO24" s="133">
        <v>0</v>
      </c>
      <c r="BP24" s="135">
        <v>0</v>
      </c>
      <c r="BQ24" s="135">
        <v>0</v>
      </c>
      <c r="BR24" s="135">
        <v>0</v>
      </c>
      <c r="BS24" s="135">
        <v>0</v>
      </c>
      <c r="BT24" s="133">
        <v>0</v>
      </c>
      <c r="BU24" s="135">
        <v>0</v>
      </c>
      <c r="BV24" s="133">
        <v>0</v>
      </c>
      <c r="BW24" s="135">
        <v>13</v>
      </c>
      <c r="BX24" s="135">
        <v>13</v>
      </c>
      <c r="BY24" s="135">
        <v>16</v>
      </c>
      <c r="BZ24" s="135">
        <v>16</v>
      </c>
      <c r="CA24" s="135">
        <v>14</v>
      </c>
      <c r="CB24" s="135"/>
      <c r="CD24" s="613"/>
      <c r="CE24" s="131" t="s">
        <v>144</v>
      </c>
      <c r="CF24" s="133">
        <v>0</v>
      </c>
      <c r="CG24" s="135">
        <v>0</v>
      </c>
      <c r="CH24" s="135">
        <v>0</v>
      </c>
      <c r="CI24" s="133">
        <v>0</v>
      </c>
      <c r="CJ24" s="135">
        <v>0</v>
      </c>
      <c r="CK24" s="135">
        <v>0</v>
      </c>
      <c r="CL24" s="135">
        <v>0</v>
      </c>
      <c r="CM24" s="135">
        <v>0</v>
      </c>
      <c r="CN24" s="133">
        <v>0</v>
      </c>
      <c r="CO24" s="135">
        <v>0</v>
      </c>
      <c r="CP24" s="133">
        <v>0</v>
      </c>
      <c r="CQ24" s="135">
        <v>13</v>
      </c>
      <c r="CR24" s="135">
        <v>9</v>
      </c>
      <c r="CS24" s="135">
        <v>8</v>
      </c>
      <c r="CT24" s="135">
        <v>17</v>
      </c>
      <c r="CU24" s="135">
        <v>19</v>
      </c>
      <c r="CV24" s="135"/>
    </row>
    <row r="25" spans="2:102">
      <c r="B25" s="186" t="s">
        <v>12</v>
      </c>
      <c r="C25" s="133">
        <f t="shared" si="66"/>
        <v>0</v>
      </c>
      <c r="D25" s="133">
        <f t="shared" si="67"/>
        <v>0</v>
      </c>
      <c r="E25" s="133">
        <f t="shared" si="68"/>
        <v>0</v>
      </c>
      <c r="F25" s="133">
        <f t="shared" ref="F25" si="80">AB25</f>
        <v>0</v>
      </c>
      <c r="G25" s="133">
        <f t="shared" si="69"/>
        <v>0</v>
      </c>
      <c r="H25" s="133">
        <f t="shared" si="70"/>
        <v>0</v>
      </c>
      <c r="I25" s="133">
        <f t="shared" si="71"/>
        <v>0</v>
      </c>
      <c r="J25" s="133">
        <f t="shared" si="72"/>
        <v>0</v>
      </c>
      <c r="K25" s="133">
        <f t="shared" si="73"/>
        <v>0</v>
      </c>
      <c r="L25" s="133">
        <f t="shared" si="74"/>
        <v>0</v>
      </c>
      <c r="M25" s="133">
        <f t="shared" si="74"/>
        <v>0</v>
      </c>
      <c r="N25" s="133">
        <f t="shared" si="74"/>
        <v>0</v>
      </c>
      <c r="O25" s="133">
        <f t="shared" si="75"/>
        <v>0</v>
      </c>
      <c r="P25" s="133">
        <f t="shared" si="76"/>
        <v>0</v>
      </c>
      <c r="Q25" s="133">
        <f t="shared" si="77"/>
        <v>0</v>
      </c>
      <c r="R25" s="133">
        <f t="shared" si="78"/>
        <v>0</v>
      </c>
      <c r="S25" s="133"/>
      <c r="T25" s="204"/>
      <c r="U25" s="133"/>
      <c r="V25" s="119"/>
      <c r="W25" s="119"/>
      <c r="X25" s="186" t="s">
        <v>12</v>
      </c>
      <c r="Y25" s="133">
        <v>0</v>
      </c>
      <c r="Z25" s="133">
        <v>0</v>
      </c>
      <c r="AA25" s="133">
        <v>0</v>
      </c>
      <c r="AB25" s="133">
        <v>0</v>
      </c>
      <c r="AC25" s="133">
        <v>0</v>
      </c>
      <c r="AD25" s="133">
        <v>0</v>
      </c>
      <c r="AE25" s="133">
        <v>0</v>
      </c>
      <c r="AF25" s="133">
        <v>0</v>
      </c>
      <c r="AG25" s="416">
        <f>SUM(AZ25:AZ27)</f>
        <v>0</v>
      </c>
      <c r="AH25" s="133">
        <f>SUM(BA25:BA27)</f>
        <v>0</v>
      </c>
      <c r="AI25" s="133">
        <v>0</v>
      </c>
      <c r="AJ25" s="133">
        <v>0</v>
      </c>
      <c r="AK25" s="133">
        <v>0</v>
      </c>
      <c r="AL25" s="133">
        <f t="shared" ref="AL25:AN25" si="81">SUM(BE25:BE27)</f>
        <v>0</v>
      </c>
      <c r="AM25" s="133">
        <f t="shared" si="81"/>
        <v>0</v>
      </c>
      <c r="AN25" s="133">
        <f t="shared" si="81"/>
        <v>0</v>
      </c>
      <c r="AO25" s="133"/>
      <c r="AQ25" s="186" t="s">
        <v>131</v>
      </c>
      <c r="AR25" s="133">
        <v>0</v>
      </c>
      <c r="AS25" s="133">
        <v>0</v>
      </c>
      <c r="AT25" s="133">
        <v>0</v>
      </c>
      <c r="AU25" s="133">
        <v>0</v>
      </c>
      <c r="AV25" s="133">
        <v>0</v>
      </c>
      <c r="AW25" s="133">
        <v>0</v>
      </c>
      <c r="AX25" s="133">
        <v>0</v>
      </c>
      <c r="AY25" s="133">
        <v>0</v>
      </c>
      <c r="AZ25" s="133">
        <v>0</v>
      </c>
      <c r="BA25" s="133">
        <v>0</v>
      </c>
      <c r="BB25" s="133">
        <v>0</v>
      </c>
      <c r="BC25" s="133">
        <v>0</v>
      </c>
      <c r="BD25" s="133">
        <v>0</v>
      </c>
      <c r="BE25" s="133">
        <v>0</v>
      </c>
      <c r="BF25" s="133">
        <v>0</v>
      </c>
      <c r="BG25" s="133">
        <v>0</v>
      </c>
      <c r="BH25" s="133"/>
      <c r="BJ25" s="600"/>
      <c r="BK25" s="186" t="s">
        <v>71</v>
      </c>
      <c r="BL25" s="133">
        <v>401</v>
      </c>
      <c r="BM25" s="135">
        <v>425</v>
      </c>
      <c r="BN25" s="135">
        <v>480</v>
      </c>
      <c r="BO25" s="133">
        <v>504</v>
      </c>
      <c r="BP25" s="135">
        <v>472</v>
      </c>
      <c r="BQ25" s="135">
        <v>497</v>
      </c>
      <c r="BR25" s="135">
        <v>507</v>
      </c>
      <c r="BS25" s="135">
        <v>519</v>
      </c>
      <c r="BT25" s="133">
        <v>613</v>
      </c>
      <c r="BU25" s="133">
        <v>653</v>
      </c>
      <c r="BV25" s="135">
        <v>620</v>
      </c>
      <c r="BW25" s="135">
        <v>734</v>
      </c>
      <c r="BX25" s="135">
        <v>688</v>
      </c>
      <c r="BY25" s="135">
        <v>741</v>
      </c>
      <c r="BZ25" s="135">
        <v>693</v>
      </c>
      <c r="CA25" s="135">
        <v>783</v>
      </c>
      <c r="CB25" s="135"/>
      <c r="CD25" s="613"/>
      <c r="CE25" s="186" t="s">
        <v>71</v>
      </c>
      <c r="CF25" s="133">
        <v>514</v>
      </c>
      <c r="CG25" s="135">
        <v>570</v>
      </c>
      <c r="CH25" s="135">
        <v>635</v>
      </c>
      <c r="CI25" s="133">
        <v>639</v>
      </c>
      <c r="CJ25" s="135">
        <v>629</v>
      </c>
      <c r="CK25" s="135">
        <v>603</v>
      </c>
      <c r="CL25" s="135">
        <v>680</v>
      </c>
      <c r="CM25" s="135">
        <v>683</v>
      </c>
      <c r="CN25" s="133">
        <v>765</v>
      </c>
      <c r="CO25" s="133">
        <v>780</v>
      </c>
      <c r="CP25" s="135">
        <v>732</v>
      </c>
      <c r="CQ25" s="135">
        <v>737</v>
      </c>
      <c r="CR25" s="135">
        <v>745</v>
      </c>
      <c r="CS25" s="135">
        <v>740</v>
      </c>
      <c r="CT25" s="135">
        <v>722</v>
      </c>
      <c r="CU25" s="135">
        <v>671</v>
      </c>
      <c r="CV25" s="135"/>
    </row>
    <row r="26" spans="2:102">
      <c r="B26" s="186" t="s">
        <v>146</v>
      </c>
      <c r="C26" s="195"/>
      <c r="D26" s="195"/>
      <c r="E26" s="195"/>
      <c r="F26" s="195">
        <f t="shared" ref="F26:F28" si="82">AB26</f>
        <v>2745863.5299999993</v>
      </c>
      <c r="G26" s="195">
        <f t="shared" ref="G26:G28" si="83">AC26</f>
        <v>2895210.4099999988</v>
      </c>
      <c r="H26" s="195">
        <f t="shared" ref="H26:H28" si="84">AD26</f>
        <v>3604390.4599999995</v>
      </c>
      <c r="I26" s="195">
        <f t="shared" ref="I26:I28" si="85">AE26</f>
        <v>3489372.48</v>
      </c>
      <c r="J26" s="195">
        <f t="shared" ref="J26:J28" si="86">AF26</f>
        <v>3601246</v>
      </c>
      <c r="K26" s="195">
        <f t="shared" ref="K26:K28" si="87">AG26</f>
        <v>2937824</v>
      </c>
      <c r="L26" s="195">
        <f t="shared" ref="L26:N26" si="88">AH26</f>
        <v>2641736</v>
      </c>
      <c r="M26" s="195">
        <f t="shared" si="88"/>
        <v>2754965</v>
      </c>
      <c r="N26" s="195">
        <f t="shared" si="88"/>
        <v>2560618</v>
      </c>
      <c r="O26" s="195">
        <f t="shared" si="75"/>
        <v>2811564</v>
      </c>
      <c r="P26" s="195">
        <f t="shared" si="76"/>
        <v>3435867</v>
      </c>
      <c r="Q26" s="195">
        <f t="shared" si="77"/>
        <v>3613027.2800000003</v>
      </c>
      <c r="R26" s="422">
        <f t="shared" si="78"/>
        <v>0</v>
      </c>
      <c r="S26" s="195"/>
      <c r="T26" s="204">
        <v>506834.90817744675</v>
      </c>
      <c r="U26" s="133"/>
      <c r="V26" s="119"/>
      <c r="W26" s="119"/>
      <c r="X26" s="186" t="s">
        <v>146</v>
      </c>
      <c r="Y26" s="195"/>
      <c r="Z26" s="195"/>
      <c r="AA26" s="195"/>
      <c r="AB26" s="195">
        <v>2745863.5299999993</v>
      </c>
      <c r="AC26" s="195">
        <v>2895210.4099999988</v>
      </c>
      <c r="AD26" s="195">
        <v>3604390.4599999995</v>
      </c>
      <c r="AE26" s="195">
        <v>3489372.48</v>
      </c>
      <c r="AF26" s="195">
        <v>3601246</v>
      </c>
      <c r="AG26" s="417">
        <v>2937824</v>
      </c>
      <c r="AH26" s="195">
        <v>2641736</v>
      </c>
      <c r="AI26" s="195">
        <v>2754965</v>
      </c>
      <c r="AJ26" s="195">
        <v>2560618</v>
      </c>
      <c r="AK26" s="195">
        <v>2811564</v>
      </c>
      <c r="AL26" s="195">
        <v>3435867</v>
      </c>
      <c r="AM26" s="195">
        <v>3613027.2800000003</v>
      </c>
      <c r="AN26" s="196"/>
      <c r="AO26" s="196"/>
      <c r="AQ26" s="186" t="s">
        <v>147</v>
      </c>
      <c r="AR26" s="133">
        <v>0</v>
      </c>
      <c r="AS26" s="133">
        <v>0</v>
      </c>
      <c r="AT26" s="133">
        <v>0</v>
      </c>
      <c r="AU26" s="133">
        <v>0</v>
      </c>
      <c r="AV26" s="133">
        <v>0</v>
      </c>
      <c r="AW26" s="133">
        <v>0</v>
      </c>
      <c r="AX26" s="133">
        <v>0</v>
      </c>
      <c r="AY26" s="133">
        <v>0</v>
      </c>
      <c r="AZ26" s="133">
        <v>0</v>
      </c>
      <c r="BA26" s="133">
        <v>0</v>
      </c>
      <c r="BB26" s="133">
        <v>0</v>
      </c>
      <c r="BC26" s="133">
        <v>0</v>
      </c>
      <c r="BD26" s="133">
        <v>0</v>
      </c>
      <c r="BE26" s="133">
        <v>0</v>
      </c>
      <c r="BF26" s="133">
        <v>0</v>
      </c>
      <c r="BG26" s="133">
        <v>0</v>
      </c>
      <c r="BH26" s="133"/>
      <c r="BJ26" s="601"/>
      <c r="BK26" s="191" t="s">
        <v>53</v>
      </c>
      <c r="BL26" s="192">
        <f>BL23+BL25+$V$11*BL24</f>
        <v>473</v>
      </c>
      <c r="BM26" s="193">
        <f t="shared" ref="BM26" si="89">BM23+BM25+$V$11*BM24</f>
        <v>513</v>
      </c>
      <c r="BN26" s="193">
        <f t="shared" ref="BN26" si="90">BN23+BN25+$V$11*BN24</f>
        <v>551</v>
      </c>
      <c r="BO26" s="192">
        <f t="shared" ref="BO26" si="91">BO23+BO25+$V$11*BO24</f>
        <v>557</v>
      </c>
      <c r="BP26" s="193">
        <f t="shared" ref="BP26" si="92">BP23+BP25+$V$11*BP24</f>
        <v>550</v>
      </c>
      <c r="BQ26" s="193">
        <f t="shared" ref="BQ26" si="93">BQ23+BQ25+$V$11*BQ24</f>
        <v>568</v>
      </c>
      <c r="BR26" s="193">
        <f t="shared" ref="BR26" si="94">BR23+BR25+$V$11*BR24</f>
        <v>616</v>
      </c>
      <c r="BS26" s="194">
        <f t="shared" ref="BS26" si="95">BS23+BS25+$V$11*BS24</f>
        <v>629</v>
      </c>
      <c r="BT26" s="194">
        <f t="shared" ref="BT26" si="96">BT23+BT25+$V$11*BT24</f>
        <v>764</v>
      </c>
      <c r="BU26" s="194">
        <f t="shared" ref="BU26" si="97">BU23+BU25+$V$11*BU24</f>
        <v>775</v>
      </c>
      <c r="BV26" s="193">
        <v>753</v>
      </c>
      <c r="BW26" s="389">
        <v>883.5</v>
      </c>
      <c r="BX26" s="389">
        <v>843.5</v>
      </c>
      <c r="BY26" s="389">
        <f t="shared" ref="BY26:BZ26" si="98">BY23+BY25+$V$11*BY24</f>
        <v>922</v>
      </c>
      <c r="BZ26" s="389">
        <f t="shared" si="98"/>
        <v>886</v>
      </c>
      <c r="CA26" s="389">
        <f t="shared" ref="CA26" si="99">CA23+CA25+$V$11*CA24</f>
        <v>1356</v>
      </c>
      <c r="CB26" s="473"/>
      <c r="CD26" s="614"/>
      <c r="CE26" s="123" t="s">
        <v>53</v>
      </c>
      <c r="CF26" s="194">
        <f t="shared" ref="CF26" si="100">CF23+CF25+$V$11*CF24</f>
        <v>614</v>
      </c>
      <c r="CG26" s="194">
        <f t="shared" ref="CG26" si="101">CG23+CG25+$V$11*CG24</f>
        <v>694</v>
      </c>
      <c r="CH26" s="194">
        <f t="shared" ref="CH26" si="102">CH23+CH25+$V$11*CH24</f>
        <v>740</v>
      </c>
      <c r="CI26" s="194">
        <f t="shared" ref="CI26" si="103">CI23+CI25+$V$11*CI24</f>
        <v>728</v>
      </c>
      <c r="CJ26" s="194">
        <f t="shared" ref="CJ26" si="104">CJ23+CJ25+$V$11*CJ24</f>
        <v>760</v>
      </c>
      <c r="CK26" s="194">
        <f t="shared" ref="CK26" si="105">CK23+CK25+$V$11*CK24</f>
        <v>713</v>
      </c>
      <c r="CL26" s="194">
        <f t="shared" ref="CL26" si="106">CL23+CL25+$V$11*CL24</f>
        <v>861</v>
      </c>
      <c r="CM26" s="194">
        <f t="shared" ref="CM26" si="107">CM23+CM25+$V$11*CM24</f>
        <v>865</v>
      </c>
      <c r="CN26" s="194">
        <f t="shared" ref="CN26" si="108">CN23+CN25+$V$11*CN24</f>
        <v>991</v>
      </c>
      <c r="CO26" s="194">
        <v>943</v>
      </c>
      <c r="CP26" s="194">
        <v>920</v>
      </c>
      <c r="CQ26" s="194">
        <v>917.5</v>
      </c>
      <c r="CR26" s="194">
        <v>916.5</v>
      </c>
      <c r="CS26" s="194">
        <f t="shared" ref="CS26:CT26" si="109">CS23+CS25+$V$11*CS24</f>
        <v>917</v>
      </c>
      <c r="CT26" s="389">
        <f t="shared" si="109"/>
        <v>875.5</v>
      </c>
      <c r="CU26" s="389">
        <f t="shared" ref="CU26" si="110">CU23+CU25+$V$11*CU24</f>
        <v>984.5</v>
      </c>
      <c r="CV26" s="473"/>
    </row>
    <row r="27" spans="2:102" ht="18" customHeight="1">
      <c r="B27" s="186" t="s">
        <v>16</v>
      </c>
      <c r="C27" s="199">
        <f t="shared" ref="C27:C28" si="111">Y27</f>
        <v>15.979144303021009</v>
      </c>
      <c r="D27" s="199">
        <f t="shared" ref="D27:D28" si="112">Z27</f>
        <v>16.033545959555777</v>
      </c>
      <c r="E27" s="199">
        <f t="shared" ref="E27:E28" si="113">AA27</f>
        <v>16.488469165591933</v>
      </c>
      <c r="F27" s="199">
        <f t="shared" si="82"/>
        <v>17.975276906211015</v>
      </c>
      <c r="G27" s="199">
        <f t="shared" si="83"/>
        <v>18.301905118705687</v>
      </c>
      <c r="H27" s="199">
        <f t="shared" si="84"/>
        <v>17.114903620953275</v>
      </c>
      <c r="I27" s="199">
        <f t="shared" si="85"/>
        <v>18.138534913796654</v>
      </c>
      <c r="J27" s="199">
        <f t="shared" si="86"/>
        <v>18.447393845325394</v>
      </c>
      <c r="K27" s="199">
        <f t="shared" si="87"/>
        <v>20.748052489565836</v>
      </c>
      <c r="L27" s="199">
        <f t="shared" ref="L27:N28" si="114">AH27</f>
        <v>22.178328183524439</v>
      </c>
      <c r="M27" s="199">
        <f t="shared" si="114"/>
        <v>23.329607168319967</v>
      </c>
      <c r="N27" s="199">
        <f t="shared" si="114"/>
        <v>24.071085821053973</v>
      </c>
      <c r="O27" s="199">
        <f t="shared" si="75"/>
        <v>23.731249999999999</v>
      </c>
      <c r="P27" s="199">
        <f t="shared" si="76"/>
        <v>25.297637795275591</v>
      </c>
      <c r="Q27" s="199">
        <f t="shared" si="77"/>
        <v>23.957244772852569</v>
      </c>
      <c r="R27" s="199">
        <f t="shared" si="78"/>
        <v>35.092324634414936</v>
      </c>
      <c r="S27" s="199"/>
      <c r="T27" s="360">
        <v>2.0039597456491838</v>
      </c>
      <c r="U27" s="133"/>
      <c r="V27" s="119"/>
      <c r="W27" s="119"/>
      <c r="X27" s="186" t="s">
        <v>16</v>
      </c>
      <c r="Y27" s="199">
        <v>15.979144303021009</v>
      </c>
      <c r="Z27" s="199">
        <v>16.033545959555777</v>
      </c>
      <c r="AA27" s="199">
        <v>16.488469165591933</v>
      </c>
      <c r="AB27" s="199">
        <v>17.975276906211015</v>
      </c>
      <c r="AC27" s="199">
        <v>18.301905118705687</v>
      </c>
      <c r="AD27" s="199">
        <v>17.114903620953275</v>
      </c>
      <c r="AE27" s="199">
        <v>18.138534913796654</v>
      </c>
      <c r="AF27" s="199">
        <v>18.447393845325394</v>
      </c>
      <c r="AG27" s="418">
        <f>(AZ20+AZ22+$V$11*AZ21)/DH5*100</f>
        <v>20.748052489565836</v>
      </c>
      <c r="AH27" s="199">
        <f>(BA20+BA22+$V$11*BA21)/DI5*100</f>
        <v>22.178328183524439</v>
      </c>
      <c r="AI27" s="199">
        <v>23.329607168319967</v>
      </c>
      <c r="AJ27" s="199">
        <v>24.071085821053973</v>
      </c>
      <c r="AK27" s="199">
        <v>23.731249999999999</v>
      </c>
      <c r="AL27" s="199">
        <f>(BE20+BE22+$V$11*BE21)/DM5*100</f>
        <v>25.297637795275591</v>
      </c>
      <c r="AM27" s="199">
        <f>(BF20+BF22+$V$11*BF21)/DN5*100</f>
        <v>23.957244772852569</v>
      </c>
      <c r="AN27" s="199">
        <f>(BG20+BG22+$V$11*BG21)/DO5*100</f>
        <v>35.092324634414936</v>
      </c>
      <c r="AO27" s="199"/>
      <c r="AQ27" s="197" t="s">
        <v>132</v>
      </c>
      <c r="AR27" s="198">
        <v>0</v>
      </c>
      <c r="AS27" s="198">
        <v>0</v>
      </c>
      <c r="AT27" s="198">
        <v>0</v>
      </c>
      <c r="AU27" s="198">
        <v>0</v>
      </c>
      <c r="AV27" s="198">
        <v>0</v>
      </c>
      <c r="AW27" s="198">
        <v>0</v>
      </c>
      <c r="AX27" s="198">
        <v>0</v>
      </c>
      <c r="AY27" s="198">
        <v>0</v>
      </c>
      <c r="AZ27" s="198">
        <v>0</v>
      </c>
      <c r="BA27" s="198">
        <v>0</v>
      </c>
      <c r="BB27" s="198">
        <v>0</v>
      </c>
      <c r="BC27" s="198">
        <v>0</v>
      </c>
      <c r="BD27" s="198">
        <v>0</v>
      </c>
      <c r="BE27" s="198">
        <v>0</v>
      </c>
      <c r="BF27" s="198">
        <v>0</v>
      </c>
      <c r="BG27" s="198">
        <v>0</v>
      </c>
      <c r="BH27" s="133"/>
      <c r="BJ27" s="602" t="s">
        <v>99</v>
      </c>
      <c r="BK27" s="186" t="s">
        <v>72</v>
      </c>
      <c r="BL27" s="133">
        <v>228</v>
      </c>
      <c r="BM27" s="135">
        <v>235</v>
      </c>
      <c r="BN27" s="135">
        <v>265</v>
      </c>
      <c r="BO27" s="133">
        <v>248</v>
      </c>
      <c r="BP27" s="135">
        <v>264</v>
      </c>
      <c r="BQ27" s="135">
        <v>245</v>
      </c>
      <c r="BR27" s="135">
        <v>213</v>
      </c>
      <c r="BS27" s="132">
        <v>235</v>
      </c>
      <c r="BT27" s="132">
        <v>162</v>
      </c>
      <c r="BU27" s="132">
        <v>176</v>
      </c>
      <c r="BV27" s="132">
        <v>159</v>
      </c>
      <c r="BW27" s="132">
        <v>140</v>
      </c>
      <c r="BX27" s="132">
        <v>133</v>
      </c>
      <c r="BY27" s="132">
        <v>90</v>
      </c>
      <c r="BZ27" s="133">
        <v>95</v>
      </c>
      <c r="CA27" s="133">
        <v>104</v>
      </c>
      <c r="CB27" s="133"/>
      <c r="CD27" s="615" t="s">
        <v>52</v>
      </c>
      <c r="CE27" s="186" t="s">
        <v>72</v>
      </c>
      <c r="CF27" s="133">
        <v>913</v>
      </c>
      <c r="CG27" s="135">
        <v>922</v>
      </c>
      <c r="CH27" s="135">
        <v>984</v>
      </c>
      <c r="CI27" s="133">
        <v>932</v>
      </c>
      <c r="CJ27" s="135">
        <v>991</v>
      </c>
      <c r="CK27" s="135">
        <v>1020</v>
      </c>
      <c r="CL27" s="135">
        <v>933</v>
      </c>
      <c r="CM27" s="133">
        <v>939</v>
      </c>
      <c r="CN27" s="133">
        <v>887</v>
      </c>
      <c r="CO27" s="133">
        <v>863</v>
      </c>
      <c r="CP27" s="133">
        <v>900</v>
      </c>
      <c r="CQ27" s="133">
        <v>827</v>
      </c>
      <c r="CR27" s="133">
        <v>866</v>
      </c>
      <c r="CS27" s="133">
        <v>916</v>
      </c>
      <c r="CT27" s="133">
        <v>966</v>
      </c>
      <c r="CU27" s="133">
        <v>832</v>
      </c>
      <c r="CV27" s="133"/>
    </row>
    <row r="28" spans="2:102">
      <c r="B28" s="200" t="s">
        <v>17</v>
      </c>
      <c r="C28" s="201">
        <f t="shared" si="111"/>
        <v>0.36086956521739133</v>
      </c>
      <c r="D28" s="201">
        <f t="shared" si="112"/>
        <v>0.37366548042704628</v>
      </c>
      <c r="E28" s="201">
        <f t="shared" si="113"/>
        <v>0.32810750279955209</v>
      </c>
      <c r="F28" s="201">
        <f t="shared" si="82"/>
        <v>0.3711967545638945</v>
      </c>
      <c r="G28" s="201">
        <f t="shared" si="83"/>
        <v>0.37048503611971106</v>
      </c>
      <c r="H28" s="201">
        <f t="shared" si="84"/>
        <v>0.38059071729957805</v>
      </c>
      <c r="I28" s="201">
        <f t="shared" si="85"/>
        <v>0.44127243066884175</v>
      </c>
      <c r="J28" s="201">
        <f t="shared" si="86"/>
        <v>0.47019867549668876</v>
      </c>
      <c r="K28" s="201">
        <f t="shared" si="87"/>
        <v>0.44865319865319864</v>
      </c>
      <c r="L28" s="201">
        <f t="shared" si="114"/>
        <v>0.47593984962406016</v>
      </c>
      <c r="M28" s="201">
        <f t="shared" si="74"/>
        <v>0.45255972696245733</v>
      </c>
      <c r="N28" s="201">
        <f t="shared" si="74"/>
        <v>0.46113306982872199</v>
      </c>
      <c r="O28" s="201">
        <f t="shared" si="75"/>
        <v>0.47662247034194</v>
      </c>
      <c r="P28" s="201">
        <f t="shared" si="76"/>
        <v>0.47954866008462621</v>
      </c>
      <c r="Q28" s="201">
        <f t="shared" si="77"/>
        <v>0.51604095563139929</v>
      </c>
      <c r="R28" s="201">
        <f t="shared" si="78"/>
        <v>0.53461812990720914</v>
      </c>
      <c r="S28" s="202"/>
      <c r="T28" s="361">
        <v>4.9568850818349697</v>
      </c>
      <c r="U28" s="203"/>
      <c r="V28" s="119"/>
      <c r="W28" s="119"/>
      <c r="X28" s="200" t="s">
        <v>17</v>
      </c>
      <c r="Y28" s="201">
        <v>0.36086956521739133</v>
      </c>
      <c r="Z28" s="201">
        <v>0.37366548042704628</v>
      </c>
      <c r="AA28" s="201">
        <v>0.32810750279955209</v>
      </c>
      <c r="AB28" s="201">
        <v>0.3711967545638945</v>
      </c>
      <c r="AC28" s="201">
        <v>0.37048503611971106</v>
      </c>
      <c r="AD28" s="201">
        <v>0.38059071729957805</v>
      </c>
      <c r="AE28" s="201">
        <v>0.44127243066884175</v>
      </c>
      <c r="AF28" s="201">
        <v>0.47019867549668876</v>
      </c>
      <c r="AG28" s="419">
        <v>0.44865319865319864</v>
      </c>
      <c r="AH28" s="201">
        <v>0.47593984962406016</v>
      </c>
      <c r="AI28" s="201">
        <v>0.45255972696245733</v>
      </c>
      <c r="AJ28" s="201">
        <v>0.46113306982872199</v>
      </c>
      <c r="AK28" s="201">
        <v>0.47662247034194</v>
      </c>
      <c r="AL28" s="201">
        <v>0.47954866008462621</v>
      </c>
      <c r="AM28" s="201">
        <v>0.51604095563139929</v>
      </c>
      <c r="AN28" s="201">
        <v>0.53461812990720914</v>
      </c>
      <c r="AO28" s="202"/>
      <c r="AZ28" s="319"/>
      <c r="BJ28" s="600"/>
      <c r="BK28" s="186" t="s">
        <v>73</v>
      </c>
      <c r="BL28" s="133">
        <v>260</v>
      </c>
      <c r="BM28" s="135">
        <v>265</v>
      </c>
      <c r="BN28" s="135">
        <v>295</v>
      </c>
      <c r="BO28" s="133">
        <v>271</v>
      </c>
      <c r="BP28" s="135">
        <v>279</v>
      </c>
      <c r="BQ28" s="135">
        <v>316</v>
      </c>
      <c r="BR28" s="135">
        <v>271</v>
      </c>
      <c r="BS28" s="133">
        <v>299</v>
      </c>
      <c r="BT28" s="133">
        <v>300</v>
      </c>
      <c r="BU28" s="133">
        <v>257</v>
      </c>
      <c r="BV28" s="133">
        <v>230</v>
      </c>
      <c r="BW28" s="133">
        <v>245</v>
      </c>
      <c r="BX28" s="133">
        <v>216</v>
      </c>
      <c r="BY28" s="133">
        <v>193</v>
      </c>
      <c r="BZ28" s="133">
        <v>149</v>
      </c>
      <c r="CA28" s="133">
        <v>146</v>
      </c>
      <c r="CB28" s="133"/>
      <c r="CD28" s="616"/>
      <c r="CE28" s="186" t="s">
        <v>73</v>
      </c>
      <c r="CF28" s="133">
        <v>638</v>
      </c>
      <c r="CG28" s="135">
        <v>692</v>
      </c>
      <c r="CH28" s="135">
        <v>775</v>
      </c>
      <c r="CI28" s="133">
        <v>764</v>
      </c>
      <c r="CJ28" s="135">
        <v>847</v>
      </c>
      <c r="CK28" s="135">
        <v>843</v>
      </c>
      <c r="CL28" s="135">
        <v>797</v>
      </c>
      <c r="CM28" s="133">
        <v>884</v>
      </c>
      <c r="CN28" s="133">
        <v>896</v>
      </c>
      <c r="CO28" s="133">
        <v>912</v>
      </c>
      <c r="CP28" s="133">
        <v>827</v>
      </c>
      <c r="CQ28" s="133">
        <v>964</v>
      </c>
      <c r="CR28" s="133">
        <v>806</v>
      </c>
      <c r="CS28" s="133">
        <v>869</v>
      </c>
      <c r="CT28" s="133">
        <v>817</v>
      </c>
      <c r="CU28" s="133">
        <v>821</v>
      </c>
      <c r="CV28" s="133"/>
    </row>
    <row r="29" spans="2:102">
      <c r="G29" s="119"/>
      <c r="H29" s="119"/>
      <c r="I29" s="119"/>
      <c r="J29" s="119"/>
      <c r="K29" s="119"/>
      <c r="L29" s="119"/>
      <c r="M29" s="119"/>
      <c r="N29" s="119"/>
      <c r="O29" s="119"/>
      <c r="P29" s="119"/>
      <c r="Q29" s="119"/>
      <c r="R29" s="119"/>
      <c r="S29" s="151"/>
      <c r="T29" s="91"/>
      <c r="U29" s="319"/>
      <c r="V29" s="119"/>
      <c r="W29" s="119"/>
      <c r="AG29" s="281"/>
      <c r="AH29" s="319"/>
      <c r="AM29" s="307"/>
      <c r="AN29" s="151"/>
      <c r="AO29" s="151"/>
      <c r="AZ29" s="319"/>
      <c r="BJ29" s="600"/>
      <c r="BK29" s="186" t="s">
        <v>74</v>
      </c>
      <c r="BL29" s="133">
        <v>223</v>
      </c>
      <c r="BM29" s="135">
        <v>289</v>
      </c>
      <c r="BN29" s="135">
        <v>340</v>
      </c>
      <c r="BO29" s="133">
        <v>299</v>
      </c>
      <c r="BP29" s="135">
        <v>351</v>
      </c>
      <c r="BQ29" s="135">
        <v>365</v>
      </c>
      <c r="BR29" s="135">
        <v>352</v>
      </c>
      <c r="BS29" s="133">
        <v>348</v>
      </c>
      <c r="BT29" s="133">
        <v>413</v>
      </c>
      <c r="BU29" s="133">
        <v>395</v>
      </c>
      <c r="BV29" s="133">
        <v>383</v>
      </c>
      <c r="BW29" s="133">
        <v>354</v>
      </c>
      <c r="BX29" s="133">
        <v>400</v>
      </c>
      <c r="BY29" s="133">
        <v>319</v>
      </c>
      <c r="BZ29" s="133">
        <v>268</v>
      </c>
      <c r="CA29" s="133">
        <v>253</v>
      </c>
      <c r="CB29" s="133"/>
      <c r="CD29" s="616"/>
      <c r="CE29" s="186" t="s">
        <v>74</v>
      </c>
      <c r="CF29" s="133">
        <v>468</v>
      </c>
      <c r="CG29" s="135">
        <v>550</v>
      </c>
      <c r="CH29" s="135">
        <v>669</v>
      </c>
      <c r="CI29" s="133">
        <v>648</v>
      </c>
      <c r="CJ29" s="135">
        <v>749</v>
      </c>
      <c r="CK29" s="135">
        <v>788</v>
      </c>
      <c r="CL29" s="135">
        <v>760</v>
      </c>
      <c r="CM29" s="133">
        <v>811</v>
      </c>
      <c r="CN29" s="133">
        <v>931</v>
      </c>
      <c r="CO29" s="133">
        <v>938</v>
      </c>
      <c r="CP29" s="133">
        <v>961</v>
      </c>
      <c r="CQ29" s="133">
        <v>900</v>
      </c>
      <c r="CR29" s="133">
        <v>1044</v>
      </c>
      <c r="CS29" s="133">
        <v>851</v>
      </c>
      <c r="CT29" s="133">
        <v>919</v>
      </c>
      <c r="CU29" s="133">
        <v>852</v>
      </c>
      <c r="CV29" s="133"/>
    </row>
    <row r="30" spans="2:102">
      <c r="G30" s="119"/>
      <c r="H30" s="119"/>
      <c r="I30" s="119"/>
      <c r="J30" s="119"/>
      <c r="K30" s="119"/>
      <c r="L30" s="119"/>
      <c r="M30" s="119"/>
      <c r="N30" s="119"/>
      <c r="O30" s="119"/>
      <c r="P30" s="119"/>
      <c r="Q30" s="119"/>
      <c r="R30" s="119"/>
      <c r="S30" s="151"/>
      <c r="T30" s="91"/>
      <c r="U30" s="319"/>
      <c r="V30" s="119"/>
      <c r="W30" s="119"/>
      <c r="AG30" s="281"/>
      <c r="AH30" s="319"/>
      <c r="AM30" s="307"/>
      <c r="AN30" s="151"/>
      <c r="AO30" s="151"/>
      <c r="AZ30" s="319"/>
      <c r="BJ30" s="600"/>
      <c r="BK30" s="186" t="s">
        <v>36</v>
      </c>
      <c r="BL30" s="133">
        <v>44</v>
      </c>
      <c r="BM30" s="135">
        <v>44</v>
      </c>
      <c r="BN30" s="135">
        <v>54</v>
      </c>
      <c r="BO30" s="133">
        <v>49</v>
      </c>
      <c r="BP30" s="135">
        <v>66</v>
      </c>
      <c r="BQ30" s="135">
        <v>53</v>
      </c>
      <c r="BR30" s="135">
        <v>97</v>
      </c>
      <c r="BS30" s="135">
        <v>110</v>
      </c>
      <c r="BT30" s="133">
        <v>129</v>
      </c>
      <c r="BU30" s="133">
        <v>108</v>
      </c>
      <c r="BV30" s="135">
        <v>127</v>
      </c>
      <c r="BW30" s="135">
        <v>131</v>
      </c>
      <c r="BX30" s="135">
        <v>109</v>
      </c>
      <c r="BY30" s="135">
        <v>121</v>
      </c>
      <c r="BZ30" s="135">
        <v>95</v>
      </c>
      <c r="CA30" s="135">
        <v>197</v>
      </c>
      <c r="CB30" s="135"/>
      <c r="CD30" s="616"/>
      <c r="CE30" s="186" t="s">
        <v>36</v>
      </c>
      <c r="CF30" s="133">
        <v>60</v>
      </c>
      <c r="CG30" s="135">
        <v>52</v>
      </c>
      <c r="CH30" s="135">
        <v>74</v>
      </c>
      <c r="CI30" s="133">
        <v>62</v>
      </c>
      <c r="CJ30" s="135">
        <v>79</v>
      </c>
      <c r="CK30" s="135">
        <v>67</v>
      </c>
      <c r="CL30" s="135">
        <v>122</v>
      </c>
      <c r="CM30" s="135">
        <v>148</v>
      </c>
      <c r="CN30" s="133">
        <v>183</v>
      </c>
      <c r="CO30" s="133">
        <v>175</v>
      </c>
      <c r="CP30" s="135">
        <v>199</v>
      </c>
      <c r="CQ30" s="135">
        <v>231</v>
      </c>
      <c r="CR30" s="135">
        <v>200</v>
      </c>
      <c r="CS30" s="135">
        <v>242</v>
      </c>
      <c r="CT30" s="135">
        <v>230</v>
      </c>
      <c r="CU30" s="135">
        <v>656</v>
      </c>
      <c r="CV30" s="135"/>
    </row>
    <row r="31" spans="2:102">
      <c r="G31" s="119"/>
      <c r="H31" s="119"/>
      <c r="I31" s="119"/>
      <c r="J31" s="119"/>
      <c r="K31" s="119"/>
      <c r="L31" s="119"/>
      <c r="M31" s="119"/>
      <c r="N31" s="119"/>
      <c r="O31" s="119"/>
      <c r="P31" s="119"/>
      <c r="Q31" s="119"/>
      <c r="R31" s="119"/>
      <c r="S31" s="151"/>
      <c r="T31" s="91"/>
      <c r="U31" s="319"/>
      <c r="V31" s="119"/>
      <c r="W31" s="119"/>
      <c r="AG31" s="281"/>
      <c r="AH31" s="319"/>
      <c r="AM31" s="307"/>
      <c r="AN31" s="151"/>
      <c r="AO31" s="151"/>
      <c r="AQ31" s="151"/>
      <c r="AR31" s="151"/>
      <c r="AS31" s="151"/>
      <c r="AT31" s="151"/>
      <c r="AU31" s="151"/>
      <c r="AV31" s="151"/>
      <c r="AW31" s="151"/>
      <c r="AX31" s="151"/>
      <c r="AY31" s="151"/>
      <c r="AZ31" s="307"/>
      <c r="BA31" s="307"/>
      <c r="BB31" s="307"/>
      <c r="BC31" s="307"/>
      <c r="BD31" s="307"/>
      <c r="BE31" s="151"/>
      <c r="BF31" s="151"/>
      <c r="BG31" s="151"/>
      <c r="BH31" s="151"/>
      <c r="BJ31" s="600"/>
      <c r="BK31" s="131" t="s">
        <v>144</v>
      </c>
      <c r="BL31" s="133">
        <v>0</v>
      </c>
      <c r="BM31" s="135">
        <v>0</v>
      </c>
      <c r="BN31" s="135">
        <v>0</v>
      </c>
      <c r="BO31" s="133">
        <v>0</v>
      </c>
      <c r="BP31" s="135">
        <v>0</v>
      </c>
      <c r="BQ31" s="135">
        <v>0</v>
      </c>
      <c r="BR31" s="135">
        <v>0</v>
      </c>
      <c r="BS31" s="135">
        <v>0</v>
      </c>
      <c r="BT31" s="133">
        <v>0</v>
      </c>
      <c r="BU31" s="135">
        <v>0</v>
      </c>
      <c r="BV31" s="133">
        <v>0</v>
      </c>
      <c r="BW31" s="135">
        <v>12</v>
      </c>
      <c r="BX31" s="135">
        <v>9</v>
      </c>
      <c r="BY31" s="135">
        <v>7</v>
      </c>
      <c r="BZ31" s="135">
        <v>14</v>
      </c>
      <c r="CA31" s="135">
        <v>18</v>
      </c>
      <c r="CB31" s="135"/>
      <c r="CD31" s="616"/>
      <c r="CE31" s="131" t="s">
        <v>144</v>
      </c>
      <c r="CF31" s="133">
        <v>0</v>
      </c>
      <c r="CG31" s="135">
        <v>0</v>
      </c>
      <c r="CH31" s="135">
        <v>0</v>
      </c>
      <c r="CI31" s="133">
        <v>0</v>
      </c>
      <c r="CJ31" s="135">
        <v>0</v>
      </c>
      <c r="CK31" s="135">
        <v>0</v>
      </c>
      <c r="CL31" s="135">
        <v>0</v>
      </c>
      <c r="CM31" s="135">
        <v>0</v>
      </c>
      <c r="CN31" s="133">
        <v>0</v>
      </c>
      <c r="CO31" s="135">
        <v>0</v>
      </c>
      <c r="CP31" s="133">
        <v>0</v>
      </c>
      <c r="CQ31" s="135">
        <v>24</v>
      </c>
      <c r="CR31" s="135">
        <v>22</v>
      </c>
      <c r="CS31" s="135">
        <v>22</v>
      </c>
      <c r="CT31" s="135">
        <v>27</v>
      </c>
      <c r="CU31" s="135">
        <v>31</v>
      </c>
      <c r="CV31" s="135"/>
    </row>
    <row r="32" spans="2:102">
      <c r="G32" s="119"/>
      <c r="H32" s="119"/>
      <c r="I32" s="119"/>
      <c r="J32" s="119"/>
      <c r="K32" s="119"/>
      <c r="L32" s="119"/>
      <c r="M32" s="119"/>
      <c r="N32" s="119"/>
      <c r="O32" s="119"/>
      <c r="P32" s="119"/>
      <c r="Q32" s="119"/>
      <c r="R32" s="119"/>
      <c r="S32" s="151"/>
      <c r="T32" s="91"/>
      <c r="U32" s="319"/>
      <c r="V32" s="119"/>
      <c r="W32" s="119"/>
      <c r="AG32" s="281"/>
      <c r="AH32" s="319"/>
      <c r="AM32" s="307"/>
      <c r="AN32" s="151"/>
      <c r="AO32" s="151"/>
      <c r="AQ32" s="151"/>
      <c r="AR32" s="151"/>
      <c r="AS32" s="151"/>
      <c r="AT32" s="151"/>
      <c r="AU32" s="151"/>
      <c r="AV32" s="151"/>
      <c r="AW32" s="151"/>
      <c r="AX32" s="151"/>
      <c r="AY32" s="151"/>
      <c r="AZ32" s="307"/>
      <c r="BA32" s="307"/>
      <c r="BB32" s="307"/>
      <c r="BC32" s="307"/>
      <c r="BD32" s="307"/>
      <c r="BE32" s="151"/>
      <c r="BF32" s="151"/>
      <c r="BG32" s="151"/>
      <c r="BH32" s="151"/>
      <c r="BJ32" s="600"/>
      <c r="BK32" s="186" t="s">
        <v>71</v>
      </c>
      <c r="BL32" s="133">
        <v>232</v>
      </c>
      <c r="BM32" s="135">
        <v>269</v>
      </c>
      <c r="BN32" s="135">
        <v>306</v>
      </c>
      <c r="BO32" s="133">
        <v>335</v>
      </c>
      <c r="BP32" s="135">
        <v>361</v>
      </c>
      <c r="BQ32" s="135">
        <v>344</v>
      </c>
      <c r="BR32" s="135">
        <v>430</v>
      </c>
      <c r="BS32" s="135">
        <v>441</v>
      </c>
      <c r="BT32" s="133">
        <v>476</v>
      </c>
      <c r="BU32" s="133">
        <v>527</v>
      </c>
      <c r="BV32" s="135">
        <v>493</v>
      </c>
      <c r="BW32" s="135">
        <v>470</v>
      </c>
      <c r="BX32" s="135">
        <v>492</v>
      </c>
      <c r="BY32" s="135">
        <v>487</v>
      </c>
      <c r="BZ32" s="135">
        <v>484</v>
      </c>
      <c r="CA32" s="135">
        <v>433</v>
      </c>
      <c r="CB32" s="135"/>
      <c r="CD32" s="616"/>
      <c r="CE32" s="186" t="s">
        <v>71</v>
      </c>
      <c r="CF32" s="133">
        <v>351</v>
      </c>
      <c r="CG32" s="135">
        <v>393</v>
      </c>
      <c r="CH32" s="135">
        <v>457</v>
      </c>
      <c r="CI32" s="133">
        <v>535</v>
      </c>
      <c r="CJ32" s="135">
        <v>565</v>
      </c>
      <c r="CK32" s="135">
        <v>582</v>
      </c>
      <c r="CL32" s="135">
        <v>687</v>
      </c>
      <c r="CM32" s="135">
        <v>718</v>
      </c>
      <c r="CN32" s="133">
        <v>800</v>
      </c>
      <c r="CO32" s="133">
        <v>927</v>
      </c>
      <c r="CP32" s="135">
        <v>874</v>
      </c>
      <c r="CQ32" s="135">
        <v>937</v>
      </c>
      <c r="CR32" s="135">
        <v>927</v>
      </c>
      <c r="CS32" s="135">
        <v>975</v>
      </c>
      <c r="CT32" s="135">
        <v>939</v>
      </c>
      <c r="CU32" s="135">
        <v>978</v>
      </c>
      <c r="CV32" s="135"/>
    </row>
    <row r="33" spans="2:100">
      <c r="G33" s="119"/>
      <c r="H33" s="119"/>
      <c r="I33" s="119"/>
      <c r="J33" s="119"/>
      <c r="K33" s="119"/>
      <c r="L33" s="210"/>
      <c r="M33" s="210"/>
      <c r="N33" s="210"/>
      <c r="O33" s="210"/>
      <c r="P33" s="210"/>
      <c r="Q33" s="210"/>
      <c r="R33" s="210"/>
      <c r="S33" s="211"/>
      <c r="T33" s="91"/>
      <c r="U33" s="319"/>
      <c r="V33" s="119"/>
      <c r="W33" s="119"/>
      <c r="AG33" s="281"/>
      <c r="AH33" s="319"/>
      <c r="AM33" s="307"/>
      <c r="AN33" s="151"/>
      <c r="AO33" s="151"/>
      <c r="AQ33" s="151"/>
      <c r="AR33" s="151"/>
      <c r="AS33" s="151"/>
      <c r="AT33" s="151"/>
      <c r="AU33" s="151"/>
      <c r="AV33" s="151"/>
      <c r="AW33" s="151"/>
      <c r="AX33" s="151"/>
      <c r="AY33" s="151"/>
      <c r="AZ33" s="307"/>
      <c r="BA33" s="307"/>
      <c r="BB33" s="307"/>
      <c r="BC33" s="307"/>
      <c r="BD33" s="307"/>
      <c r="BE33" s="151"/>
      <c r="BF33" s="151"/>
      <c r="BG33" s="151"/>
      <c r="BH33" s="151"/>
      <c r="BJ33" s="601"/>
      <c r="BK33" s="207" t="s">
        <v>53</v>
      </c>
      <c r="BL33" s="192">
        <f>BL30+BL32+$V$11*BL31</f>
        <v>276</v>
      </c>
      <c r="BM33" s="193">
        <f t="shared" ref="BM33" si="115">BM30+BM32+$V$11*BM31</f>
        <v>313</v>
      </c>
      <c r="BN33" s="193">
        <f t="shared" ref="BN33" si="116">BN30+BN32+$V$11*BN31</f>
        <v>360</v>
      </c>
      <c r="BO33" s="192">
        <f t="shared" ref="BO33" si="117">BO30+BO32+$V$11*BO31</f>
        <v>384</v>
      </c>
      <c r="BP33" s="193">
        <f t="shared" ref="BP33" si="118">BP30+BP32+$V$11*BP31</f>
        <v>427</v>
      </c>
      <c r="BQ33" s="193">
        <f t="shared" ref="BQ33" si="119">BQ30+BQ32+$V$11*BQ31</f>
        <v>397</v>
      </c>
      <c r="BR33" s="193">
        <f t="shared" ref="BR33" si="120">BR30+BR32+$V$11*BR31</f>
        <v>527</v>
      </c>
      <c r="BS33" s="194">
        <f t="shared" ref="BS33" si="121">BS30+BS32+$V$11*BS31</f>
        <v>551</v>
      </c>
      <c r="BT33" s="194">
        <f t="shared" ref="BT33" si="122">BT30+BT32+$V$11*BT31</f>
        <v>605</v>
      </c>
      <c r="BU33" s="194">
        <f t="shared" ref="BU33" si="123">BU30+BU32+$V$11*BU31</f>
        <v>635</v>
      </c>
      <c r="BV33" s="193">
        <v>620</v>
      </c>
      <c r="BW33" s="389">
        <v>607</v>
      </c>
      <c r="BX33" s="389">
        <v>605.5</v>
      </c>
      <c r="BY33" s="389">
        <f t="shared" ref="BY33:BZ33" si="124">BY30+BY32+$V$11*BY31</f>
        <v>611.5</v>
      </c>
      <c r="BZ33" s="389">
        <f t="shared" si="124"/>
        <v>586</v>
      </c>
      <c r="CA33" s="389">
        <f t="shared" ref="CA33" si="125">CA30+CA32+$V$11*CA31</f>
        <v>639</v>
      </c>
      <c r="CB33" s="473"/>
      <c r="CD33" s="617"/>
      <c r="CE33" s="123" t="s">
        <v>53</v>
      </c>
      <c r="CF33" s="194">
        <f t="shared" ref="CF33" si="126">CF30+CF32+$V$11*CF31</f>
        <v>411</v>
      </c>
      <c r="CG33" s="194">
        <f t="shared" ref="CG33" si="127">CG30+CG32+$V$11*CG31</f>
        <v>445</v>
      </c>
      <c r="CH33" s="194">
        <f t="shared" ref="CH33" si="128">CH30+CH32+$V$11*CH31</f>
        <v>531</v>
      </c>
      <c r="CI33" s="194">
        <f t="shared" ref="CI33" si="129">CI30+CI32+$V$11*CI31</f>
        <v>597</v>
      </c>
      <c r="CJ33" s="194">
        <f t="shared" ref="CJ33" si="130">CJ30+CJ32+$V$11*CJ31</f>
        <v>644</v>
      </c>
      <c r="CK33" s="194">
        <f t="shared" ref="CK33" si="131">CK30+CK32+$V$11*CK31</f>
        <v>649</v>
      </c>
      <c r="CL33" s="194">
        <f t="shared" ref="CL33" si="132">CL30+CL32+$V$11*CL31</f>
        <v>809</v>
      </c>
      <c r="CM33" s="194">
        <f t="shared" ref="CM33" si="133">CM30+CM32+$V$11*CM31</f>
        <v>866</v>
      </c>
      <c r="CN33" s="194">
        <f t="shared" ref="CN33" si="134">CN30+CN32+$V$11*CN31</f>
        <v>983</v>
      </c>
      <c r="CO33" s="194">
        <v>1102</v>
      </c>
      <c r="CP33" s="194">
        <v>1073</v>
      </c>
      <c r="CQ33" s="194">
        <v>1180</v>
      </c>
      <c r="CR33" s="194">
        <v>1138</v>
      </c>
      <c r="CS33" s="194">
        <f t="shared" ref="CS33:CT33" si="135">CS30+CS32+$V$11*CS31</f>
        <v>1228</v>
      </c>
      <c r="CT33" s="389">
        <f t="shared" si="135"/>
        <v>1182.5</v>
      </c>
      <c r="CU33" s="389">
        <f t="shared" ref="CU33" si="136">CU30+CU32+$V$11*CU31</f>
        <v>1649.5</v>
      </c>
      <c r="CV33" s="473"/>
    </row>
    <row r="34" spans="2:100">
      <c r="G34" s="119"/>
      <c r="H34" s="119"/>
      <c r="I34" s="119"/>
      <c r="J34" s="119"/>
      <c r="K34" s="119"/>
      <c r="L34" s="119"/>
      <c r="M34" s="119"/>
      <c r="N34" s="119"/>
      <c r="O34" s="119"/>
      <c r="P34" s="119"/>
      <c r="Q34" s="119"/>
      <c r="R34" s="119"/>
      <c r="S34" s="151"/>
      <c r="T34" s="91"/>
      <c r="U34" s="319"/>
      <c r="V34" s="119"/>
      <c r="W34" s="119"/>
      <c r="AG34" s="281"/>
      <c r="AH34" s="319"/>
      <c r="AM34" s="307"/>
      <c r="AN34" s="151"/>
      <c r="AO34" s="151"/>
      <c r="AZ34" s="319"/>
      <c r="BJ34" s="381"/>
      <c r="BK34" s="208"/>
      <c r="BL34" s="208"/>
      <c r="BM34" s="208"/>
      <c r="BN34" s="208"/>
      <c r="BO34" s="208"/>
      <c r="BP34" s="208"/>
      <c r="BQ34" s="208"/>
      <c r="BR34" s="208"/>
      <c r="BS34" s="322"/>
      <c r="BT34" s="322"/>
      <c r="BU34" s="322"/>
      <c r="BV34" s="322"/>
      <c r="BW34" s="307"/>
      <c r="BX34" s="307"/>
      <c r="BY34" s="307"/>
      <c r="CD34" s="380"/>
      <c r="CN34" s="319"/>
      <c r="CP34" s="319"/>
    </row>
    <row r="35" spans="2:100">
      <c r="B35" s="123" t="s">
        <v>2</v>
      </c>
      <c r="C35" s="123" t="s">
        <v>122</v>
      </c>
      <c r="D35" s="123" t="s">
        <v>121</v>
      </c>
      <c r="E35" s="123" t="s">
        <v>120</v>
      </c>
      <c r="F35" s="123" t="s">
        <v>49</v>
      </c>
      <c r="G35" s="123" t="s">
        <v>48</v>
      </c>
      <c r="H35" s="123" t="s">
        <v>47</v>
      </c>
      <c r="I35" s="123" t="s">
        <v>46</v>
      </c>
      <c r="J35" s="123" t="s">
        <v>45</v>
      </c>
      <c r="K35" s="123" t="s">
        <v>44</v>
      </c>
      <c r="L35" s="123" t="s">
        <v>43</v>
      </c>
      <c r="M35" s="123" t="s">
        <v>95</v>
      </c>
      <c r="N35" s="123" t="s">
        <v>69</v>
      </c>
      <c r="O35" s="123" t="s">
        <v>77</v>
      </c>
      <c r="P35" s="123" t="s">
        <v>143</v>
      </c>
      <c r="Q35" s="123" t="str">
        <f>Q19</f>
        <v>2018-19</v>
      </c>
      <c r="R35" s="123" t="str">
        <f>R19</f>
        <v>2019-20</v>
      </c>
      <c r="S35" s="125"/>
      <c r="T35" s="85" t="s">
        <v>111</v>
      </c>
      <c r="U35" s="125"/>
      <c r="V35" s="119"/>
      <c r="W35" s="119"/>
      <c r="X35" s="123" t="s">
        <v>2</v>
      </c>
      <c r="Y35" s="123" t="s">
        <v>122</v>
      </c>
      <c r="Z35" s="123" t="s">
        <v>121</v>
      </c>
      <c r="AA35" s="123" t="s">
        <v>120</v>
      </c>
      <c r="AB35" s="123" t="s">
        <v>49</v>
      </c>
      <c r="AC35" s="123" t="s">
        <v>48</v>
      </c>
      <c r="AD35" s="123" t="s">
        <v>47</v>
      </c>
      <c r="AE35" s="123" t="s">
        <v>46</v>
      </c>
      <c r="AF35" s="123" t="s">
        <v>45</v>
      </c>
      <c r="AG35" s="191" t="s">
        <v>44</v>
      </c>
      <c r="AH35" s="123" t="s">
        <v>43</v>
      </c>
      <c r="AI35" s="123" t="s">
        <v>95</v>
      </c>
      <c r="AJ35" s="123" t="s">
        <v>69</v>
      </c>
      <c r="AK35" s="123" t="s">
        <v>77</v>
      </c>
      <c r="AL35" s="123" t="str">
        <f>$AL$3</f>
        <v>2017-18</v>
      </c>
      <c r="AM35" s="123" t="str">
        <f>AM3</f>
        <v>2018-19</v>
      </c>
      <c r="AN35" s="123" t="str">
        <f>AN19</f>
        <v>2019-20</v>
      </c>
      <c r="AO35" s="125"/>
      <c r="AQ35" s="123" t="s">
        <v>2</v>
      </c>
      <c r="AR35" s="123" t="s">
        <v>122</v>
      </c>
      <c r="AS35" s="123" t="s">
        <v>121</v>
      </c>
      <c r="AT35" s="123" t="s">
        <v>120</v>
      </c>
      <c r="AU35" s="123" t="s">
        <v>49</v>
      </c>
      <c r="AV35" s="123" t="s">
        <v>48</v>
      </c>
      <c r="AW35" s="123" t="s">
        <v>47</v>
      </c>
      <c r="AX35" s="123" t="s">
        <v>46</v>
      </c>
      <c r="AY35" s="123" t="s">
        <v>45</v>
      </c>
      <c r="AZ35" s="123" t="s">
        <v>44</v>
      </c>
      <c r="BA35" s="123" t="s">
        <v>43</v>
      </c>
      <c r="BB35" s="123" t="s">
        <v>95</v>
      </c>
      <c r="BC35" s="125" t="s">
        <v>69</v>
      </c>
      <c r="BD35" s="125" t="s">
        <v>77</v>
      </c>
      <c r="BE35" s="125" t="str">
        <f t="shared" ref="BE35:BF35" si="137">BE19</f>
        <v>2017-18</v>
      </c>
      <c r="BF35" s="125" t="str">
        <f t="shared" si="137"/>
        <v>2018-19</v>
      </c>
      <c r="BG35" s="125" t="str">
        <f>BG19</f>
        <v>2019-20</v>
      </c>
      <c r="BH35" s="125"/>
      <c r="BJ35" s="218"/>
      <c r="BK35" s="123" t="s">
        <v>2</v>
      </c>
      <c r="BL35" s="123" t="s">
        <v>122</v>
      </c>
      <c r="BM35" s="123" t="s">
        <v>121</v>
      </c>
      <c r="BN35" s="123" t="s">
        <v>120</v>
      </c>
      <c r="BO35" s="123" t="s">
        <v>49</v>
      </c>
      <c r="BP35" s="123" t="s">
        <v>48</v>
      </c>
      <c r="BQ35" s="123" t="s">
        <v>47</v>
      </c>
      <c r="BR35" s="123" t="s">
        <v>46</v>
      </c>
      <c r="BS35" s="123" t="s">
        <v>45</v>
      </c>
      <c r="BT35" s="123" t="s">
        <v>44</v>
      </c>
      <c r="BU35" s="123" t="s">
        <v>43</v>
      </c>
      <c r="BV35" s="123" t="s">
        <v>95</v>
      </c>
      <c r="BW35" s="125" t="s">
        <v>69</v>
      </c>
      <c r="BX35" s="125" t="str">
        <f t="shared" ref="BX35:CA35" si="138">BX19</f>
        <v>2016-17</v>
      </c>
      <c r="BY35" s="125" t="str">
        <f t="shared" si="138"/>
        <v>2017-18</v>
      </c>
      <c r="BZ35" s="125" t="str">
        <f t="shared" si="138"/>
        <v>2018-19</v>
      </c>
      <c r="CA35" s="125" t="str">
        <f t="shared" si="138"/>
        <v>2019-20</v>
      </c>
      <c r="CB35" s="125"/>
      <c r="CD35" s="380"/>
      <c r="CE35" s="123" t="s">
        <v>2</v>
      </c>
      <c r="CF35" s="123" t="s">
        <v>122</v>
      </c>
      <c r="CG35" s="123" t="s">
        <v>121</v>
      </c>
      <c r="CH35" s="123" t="s">
        <v>120</v>
      </c>
      <c r="CI35" s="123" t="s">
        <v>49</v>
      </c>
      <c r="CJ35" s="123" t="s">
        <v>48</v>
      </c>
      <c r="CK35" s="123" t="s">
        <v>47</v>
      </c>
      <c r="CL35" s="123" t="s">
        <v>46</v>
      </c>
      <c r="CM35" s="123" t="s">
        <v>45</v>
      </c>
      <c r="CN35" s="123" t="s">
        <v>44</v>
      </c>
      <c r="CO35" s="123" t="s">
        <v>43</v>
      </c>
      <c r="CP35" s="123" t="s">
        <v>95</v>
      </c>
      <c r="CQ35" s="123" t="s">
        <v>69</v>
      </c>
      <c r="CR35" s="123" t="str">
        <f>CR19</f>
        <v>2016-17</v>
      </c>
      <c r="CS35" s="123" t="str">
        <f t="shared" ref="CS35:CU35" si="139">CS19</f>
        <v>2017-18</v>
      </c>
      <c r="CT35" s="123" t="str">
        <f t="shared" si="139"/>
        <v>2018-19</v>
      </c>
      <c r="CU35" s="123" t="str">
        <f t="shared" si="139"/>
        <v>2019-20</v>
      </c>
      <c r="CV35" s="125"/>
    </row>
    <row r="36" spans="2:100">
      <c r="B36" s="186" t="s">
        <v>72</v>
      </c>
      <c r="C36" s="133">
        <f t="shared" ref="C36:N38" si="140">Y36+BL36*$V$6+BL43*$V$8</f>
        <v>1713.4</v>
      </c>
      <c r="D36" s="133">
        <f t="shared" si="140"/>
        <v>1920.6</v>
      </c>
      <c r="E36" s="133">
        <f t="shared" si="140"/>
        <v>1917.2</v>
      </c>
      <c r="F36" s="133">
        <f t="shared" si="140"/>
        <v>2199.4</v>
      </c>
      <c r="G36" s="133">
        <f t="shared" si="140"/>
        <v>2251.6</v>
      </c>
      <c r="H36" s="133">
        <f t="shared" si="140"/>
        <v>2522.8000000000002</v>
      </c>
      <c r="I36" s="133">
        <f t="shared" si="140"/>
        <v>2162</v>
      </c>
      <c r="J36" s="133">
        <f t="shared" si="140"/>
        <v>2259.8000000000002</v>
      </c>
      <c r="K36" s="133">
        <f t="shared" si="140"/>
        <v>2359.4</v>
      </c>
      <c r="L36" s="133">
        <f t="shared" si="140"/>
        <v>2560.8000000000002</v>
      </c>
      <c r="M36" s="133">
        <f t="shared" si="140"/>
        <v>2556</v>
      </c>
      <c r="N36" s="133">
        <f t="shared" si="140"/>
        <v>2055.8000000000002</v>
      </c>
      <c r="O36" s="133">
        <f t="shared" ref="O36:R36" si="141">AK36+BX36*$V$6+BX43*$V$8</f>
        <v>1898.2</v>
      </c>
      <c r="P36" s="133">
        <f t="shared" si="141"/>
        <v>1961.4</v>
      </c>
      <c r="Q36" s="133">
        <f t="shared" si="141"/>
        <v>2018.6</v>
      </c>
      <c r="R36" s="133">
        <f t="shared" si="141"/>
        <v>1901.6</v>
      </c>
      <c r="S36" s="187"/>
      <c r="T36" s="204">
        <v>261.26343367906867</v>
      </c>
      <c r="U36" s="133"/>
      <c r="V36" s="119"/>
      <c r="W36" s="119"/>
      <c r="X36" s="186" t="s">
        <v>72</v>
      </c>
      <c r="Y36" s="133">
        <v>1179</v>
      </c>
      <c r="Z36" s="133">
        <v>1368</v>
      </c>
      <c r="AA36" s="133">
        <v>1375</v>
      </c>
      <c r="AB36" s="133">
        <v>1554</v>
      </c>
      <c r="AC36" s="133">
        <v>1580</v>
      </c>
      <c r="AD36" s="133">
        <v>1772</v>
      </c>
      <c r="AE36" s="133">
        <v>1504</v>
      </c>
      <c r="AF36" s="133">
        <v>1612</v>
      </c>
      <c r="AG36" s="416">
        <v>1749</v>
      </c>
      <c r="AH36" s="133">
        <v>1858</v>
      </c>
      <c r="AI36" s="133">
        <v>1944</v>
      </c>
      <c r="AJ36" s="133">
        <v>1508</v>
      </c>
      <c r="AK36" s="133">
        <v>1404</v>
      </c>
      <c r="AL36" s="133">
        <v>1443</v>
      </c>
      <c r="AM36" s="133">
        <v>1496</v>
      </c>
      <c r="AN36" s="133">
        <v>1422</v>
      </c>
      <c r="AO36" s="133"/>
      <c r="AQ36" s="186" t="s">
        <v>128</v>
      </c>
      <c r="AR36" s="133">
        <v>0</v>
      </c>
      <c r="AS36" s="133">
        <v>0</v>
      </c>
      <c r="AT36" s="133">
        <v>0</v>
      </c>
      <c r="AU36" s="133">
        <v>0</v>
      </c>
      <c r="AV36" s="133">
        <v>0</v>
      </c>
      <c r="AW36" s="133">
        <v>0</v>
      </c>
      <c r="AX36" s="133">
        <v>0</v>
      </c>
      <c r="AY36" s="133">
        <v>0</v>
      </c>
      <c r="AZ36" s="133">
        <v>0</v>
      </c>
      <c r="BA36" s="133">
        <v>0</v>
      </c>
      <c r="BB36" s="133">
        <v>0</v>
      </c>
      <c r="BC36" s="132">
        <v>0</v>
      </c>
      <c r="BD36" s="132">
        <v>0</v>
      </c>
      <c r="BE36" s="132">
        <v>0</v>
      </c>
      <c r="BF36" s="132">
        <v>0</v>
      </c>
      <c r="BG36" s="132">
        <v>0</v>
      </c>
      <c r="BH36" s="133"/>
      <c r="BJ36" s="602" t="s">
        <v>98</v>
      </c>
      <c r="BK36" s="186" t="s">
        <v>72</v>
      </c>
      <c r="BL36" s="133">
        <v>598</v>
      </c>
      <c r="BM36" s="135">
        <v>642</v>
      </c>
      <c r="BN36" s="135">
        <v>634</v>
      </c>
      <c r="BO36" s="133">
        <v>758</v>
      </c>
      <c r="BP36" s="135">
        <v>787</v>
      </c>
      <c r="BQ36" s="135">
        <v>876</v>
      </c>
      <c r="BR36" s="135">
        <v>775</v>
      </c>
      <c r="BS36" s="132">
        <v>746</v>
      </c>
      <c r="BT36" s="132">
        <v>738</v>
      </c>
      <c r="BU36" s="132">
        <v>851</v>
      </c>
      <c r="BV36" s="132">
        <v>745</v>
      </c>
      <c r="BW36" s="132">
        <v>656</v>
      </c>
      <c r="BX36" s="132">
        <v>594</v>
      </c>
      <c r="BY36" s="132">
        <v>603</v>
      </c>
      <c r="BZ36" s="132">
        <v>637</v>
      </c>
      <c r="CA36" s="132">
        <v>577</v>
      </c>
      <c r="CB36" s="133"/>
      <c r="CD36" s="612" t="s">
        <v>51</v>
      </c>
      <c r="CE36" s="189" t="s">
        <v>72</v>
      </c>
      <c r="CF36" s="132">
        <v>71</v>
      </c>
      <c r="CG36" s="166">
        <v>48</v>
      </c>
      <c r="CH36" s="166">
        <v>47</v>
      </c>
      <c r="CI36" s="132">
        <v>70</v>
      </c>
      <c r="CJ36" s="166">
        <v>67</v>
      </c>
      <c r="CK36" s="166">
        <v>70</v>
      </c>
      <c r="CL36" s="166">
        <v>48</v>
      </c>
      <c r="CM36" s="132">
        <v>68</v>
      </c>
      <c r="CN36" s="132">
        <v>54</v>
      </c>
      <c r="CO36" s="132">
        <v>65</v>
      </c>
      <c r="CP36" s="133">
        <v>39</v>
      </c>
      <c r="CQ36" s="133">
        <v>30</v>
      </c>
      <c r="CR36" s="133">
        <v>25</v>
      </c>
      <c r="CS36" s="133">
        <v>48</v>
      </c>
      <c r="CT36" s="132">
        <v>17</v>
      </c>
      <c r="CU36" s="132">
        <v>30</v>
      </c>
      <c r="CV36" s="133"/>
    </row>
    <row r="37" spans="2:100">
      <c r="B37" s="186" t="s">
        <v>73</v>
      </c>
      <c r="C37" s="133">
        <f t="shared" si="140"/>
        <v>1530.2</v>
      </c>
      <c r="D37" s="133">
        <f t="shared" si="140"/>
        <v>1730.8</v>
      </c>
      <c r="E37" s="133">
        <f t="shared" si="140"/>
        <v>1890.2</v>
      </c>
      <c r="F37" s="133">
        <f t="shared" si="140"/>
        <v>1917.2</v>
      </c>
      <c r="G37" s="133">
        <f t="shared" si="140"/>
        <v>2061.6</v>
      </c>
      <c r="H37" s="133">
        <f t="shared" si="140"/>
        <v>2207.8000000000002</v>
      </c>
      <c r="I37" s="133">
        <f t="shared" si="140"/>
        <v>2239</v>
      </c>
      <c r="J37" s="133">
        <f t="shared" si="140"/>
        <v>2195.1999999999998</v>
      </c>
      <c r="K37" s="133">
        <f t="shared" si="140"/>
        <v>2198.8000000000002</v>
      </c>
      <c r="L37" s="133">
        <f t="shared" si="140"/>
        <v>2429.6</v>
      </c>
      <c r="M37" s="133">
        <f t="shared" si="140"/>
        <v>2587.1999999999998</v>
      </c>
      <c r="N37" s="133">
        <f t="shared" si="140"/>
        <v>2591.4</v>
      </c>
      <c r="O37" s="133">
        <f t="shared" ref="O37:R37" si="142">AK37+BX37*$V$6+BX44*$V$8</f>
        <v>2344</v>
      </c>
      <c r="P37" s="133">
        <f t="shared" si="142"/>
        <v>2233.4</v>
      </c>
      <c r="Q37" s="133">
        <f t="shared" si="142"/>
        <v>2085.8000000000002</v>
      </c>
      <c r="R37" s="133">
        <f t="shared" si="142"/>
        <v>2226.4</v>
      </c>
      <c r="S37" s="187"/>
      <c r="T37" s="204">
        <v>262.87042858074011</v>
      </c>
      <c r="U37" s="133"/>
      <c r="V37" s="119"/>
      <c r="W37" s="119"/>
      <c r="X37" s="186" t="s">
        <v>73</v>
      </c>
      <c r="Y37" s="133">
        <v>1081</v>
      </c>
      <c r="Z37" s="133">
        <v>1225</v>
      </c>
      <c r="AA37" s="133">
        <v>1341</v>
      </c>
      <c r="AB37" s="133">
        <v>1357</v>
      </c>
      <c r="AC37" s="133">
        <v>1456</v>
      </c>
      <c r="AD37" s="133">
        <v>1533</v>
      </c>
      <c r="AE37" s="133">
        <v>1550</v>
      </c>
      <c r="AF37" s="133">
        <v>1524</v>
      </c>
      <c r="AG37" s="416">
        <v>1534</v>
      </c>
      <c r="AH37" s="133">
        <v>1722</v>
      </c>
      <c r="AI37" s="133">
        <v>1845</v>
      </c>
      <c r="AJ37" s="133">
        <v>1887</v>
      </c>
      <c r="AK37" s="133">
        <v>1679</v>
      </c>
      <c r="AL37" s="133">
        <v>1583</v>
      </c>
      <c r="AM37" s="133">
        <v>1521</v>
      </c>
      <c r="AN37" s="133">
        <v>1637</v>
      </c>
      <c r="AO37" s="133"/>
      <c r="AQ37" s="131" t="s">
        <v>144</v>
      </c>
      <c r="AR37" s="133">
        <v>0</v>
      </c>
      <c r="AS37" s="135">
        <v>0</v>
      </c>
      <c r="AT37" s="135">
        <v>0</v>
      </c>
      <c r="AU37" s="133">
        <v>0</v>
      </c>
      <c r="AV37" s="135">
        <v>0</v>
      </c>
      <c r="AW37" s="135">
        <v>0</v>
      </c>
      <c r="AX37" s="135">
        <v>0</v>
      </c>
      <c r="AY37" s="135">
        <v>0</v>
      </c>
      <c r="AZ37" s="133">
        <v>0</v>
      </c>
      <c r="BA37" s="135">
        <v>0</v>
      </c>
      <c r="BB37" s="133">
        <v>0</v>
      </c>
      <c r="BC37" s="133">
        <v>107</v>
      </c>
      <c r="BD37" s="133">
        <v>93</v>
      </c>
      <c r="BE37" s="133">
        <v>115</v>
      </c>
      <c r="BF37" s="133">
        <v>125</v>
      </c>
      <c r="BG37" s="133">
        <v>104</v>
      </c>
      <c r="BH37" s="133"/>
      <c r="BJ37" s="600"/>
      <c r="BK37" s="186" t="s">
        <v>73</v>
      </c>
      <c r="BL37" s="133">
        <v>469</v>
      </c>
      <c r="BM37" s="135">
        <v>536</v>
      </c>
      <c r="BN37" s="135">
        <v>594</v>
      </c>
      <c r="BO37" s="133">
        <v>599</v>
      </c>
      <c r="BP37" s="135">
        <v>642</v>
      </c>
      <c r="BQ37" s="135">
        <v>721</v>
      </c>
      <c r="BR37" s="135">
        <v>740</v>
      </c>
      <c r="BS37" s="133">
        <v>719</v>
      </c>
      <c r="BT37" s="133">
        <v>731</v>
      </c>
      <c r="BU37" s="133">
        <v>792</v>
      </c>
      <c r="BV37" s="133">
        <v>839</v>
      </c>
      <c r="BW37" s="133">
        <v>803</v>
      </c>
      <c r="BX37" s="133">
        <v>755</v>
      </c>
      <c r="BY37" s="133">
        <v>728</v>
      </c>
      <c r="BZ37" s="133">
        <v>631</v>
      </c>
      <c r="CA37" s="133">
        <v>683</v>
      </c>
      <c r="CB37" s="133"/>
      <c r="CD37" s="613"/>
      <c r="CE37" s="186" t="s">
        <v>73</v>
      </c>
      <c r="CF37" s="133">
        <v>98</v>
      </c>
      <c r="CG37" s="135">
        <v>98</v>
      </c>
      <c r="CH37" s="135">
        <v>106</v>
      </c>
      <c r="CI37" s="133">
        <v>104</v>
      </c>
      <c r="CJ37" s="135">
        <v>126</v>
      </c>
      <c r="CK37" s="135">
        <v>141</v>
      </c>
      <c r="CL37" s="135">
        <v>129</v>
      </c>
      <c r="CM37" s="133">
        <v>126</v>
      </c>
      <c r="CN37" s="133">
        <v>101</v>
      </c>
      <c r="CO37" s="133">
        <v>121</v>
      </c>
      <c r="CP37" s="133">
        <v>104</v>
      </c>
      <c r="CQ37" s="133">
        <v>96</v>
      </c>
      <c r="CR37" s="133">
        <v>81</v>
      </c>
      <c r="CS37" s="133">
        <v>82</v>
      </c>
      <c r="CT37" s="133">
        <v>81</v>
      </c>
      <c r="CU37" s="133">
        <v>62</v>
      </c>
      <c r="CV37" s="133"/>
    </row>
    <row r="38" spans="2:100" ht="18" customHeight="1">
      <c r="B38" s="186" t="s">
        <v>74</v>
      </c>
      <c r="C38" s="133">
        <f t="shared" si="140"/>
        <v>1497.8</v>
      </c>
      <c r="D38" s="133">
        <f t="shared" si="140"/>
        <v>1831.2</v>
      </c>
      <c r="E38" s="133">
        <f t="shared" si="140"/>
        <v>2056.6</v>
      </c>
      <c r="F38" s="133">
        <f t="shared" si="140"/>
        <v>2247.1999999999998</v>
      </c>
      <c r="G38" s="133">
        <f t="shared" si="140"/>
        <v>2253.1999999999998</v>
      </c>
      <c r="H38" s="133">
        <f t="shared" si="140"/>
        <v>2475</v>
      </c>
      <c r="I38" s="133">
        <f t="shared" si="140"/>
        <v>2425.1999999999998</v>
      </c>
      <c r="J38" s="133">
        <f t="shared" si="140"/>
        <v>2662.6</v>
      </c>
      <c r="K38" s="133">
        <f t="shared" si="140"/>
        <v>2524.4</v>
      </c>
      <c r="L38" s="133">
        <f t="shared" si="140"/>
        <v>2592.1999999999998</v>
      </c>
      <c r="M38" s="133">
        <f t="shared" si="140"/>
        <v>2766.6</v>
      </c>
      <c r="N38" s="133">
        <f t="shared" si="140"/>
        <v>2922.2</v>
      </c>
      <c r="O38" s="133">
        <f t="shared" ref="O38:R38" si="143">AK38+BX38*$V$6+BX45*$V$8</f>
        <v>2959.8</v>
      </c>
      <c r="P38" s="133">
        <f t="shared" si="143"/>
        <v>2795.6</v>
      </c>
      <c r="Q38" s="133">
        <f t="shared" si="143"/>
        <v>2617</v>
      </c>
      <c r="R38" s="133">
        <f t="shared" si="143"/>
        <v>2516.8000000000002</v>
      </c>
      <c r="S38" s="187"/>
      <c r="T38" s="204">
        <v>366.20917459227707</v>
      </c>
      <c r="U38" s="133"/>
      <c r="V38" s="119"/>
      <c r="W38" s="119"/>
      <c r="X38" s="186" t="s">
        <v>74</v>
      </c>
      <c r="Y38" s="133">
        <v>1064</v>
      </c>
      <c r="Z38" s="133">
        <v>1304</v>
      </c>
      <c r="AA38" s="133">
        <v>1422</v>
      </c>
      <c r="AB38" s="133">
        <v>1548</v>
      </c>
      <c r="AC38" s="133">
        <v>1555</v>
      </c>
      <c r="AD38" s="133">
        <v>1703</v>
      </c>
      <c r="AE38" s="133">
        <v>1639</v>
      </c>
      <c r="AF38" s="133">
        <v>1809</v>
      </c>
      <c r="AG38" s="416">
        <v>1706</v>
      </c>
      <c r="AH38" s="133">
        <v>1753</v>
      </c>
      <c r="AI38" s="133">
        <v>1907</v>
      </c>
      <c r="AJ38" s="133">
        <v>2021</v>
      </c>
      <c r="AK38" s="133">
        <v>2066</v>
      </c>
      <c r="AL38" s="133">
        <v>1935</v>
      </c>
      <c r="AM38" s="133">
        <v>1816</v>
      </c>
      <c r="AN38" s="133">
        <v>1796</v>
      </c>
      <c r="AO38" s="133"/>
      <c r="AQ38" s="186" t="s">
        <v>71</v>
      </c>
      <c r="AR38" s="133">
        <v>1270</v>
      </c>
      <c r="AS38" s="133">
        <v>1295</v>
      </c>
      <c r="AT38" s="133">
        <v>1354</v>
      </c>
      <c r="AU38" s="133">
        <v>1445</v>
      </c>
      <c r="AV38" s="133">
        <v>1528</v>
      </c>
      <c r="AW38" s="133">
        <v>1528</v>
      </c>
      <c r="AX38" s="133">
        <v>1603</v>
      </c>
      <c r="AY38" s="133">
        <v>1696</v>
      </c>
      <c r="AZ38" s="133">
        <v>1830</v>
      </c>
      <c r="BA38" s="133">
        <v>1804</v>
      </c>
      <c r="BB38" s="133">
        <v>1857</v>
      </c>
      <c r="BC38" s="133">
        <v>1930</v>
      </c>
      <c r="BD38" s="133">
        <v>2115</v>
      </c>
      <c r="BE38" s="133">
        <v>2173</v>
      </c>
      <c r="BF38" s="133">
        <v>1966</v>
      </c>
      <c r="BG38" s="133">
        <v>1991</v>
      </c>
      <c r="BH38" s="133"/>
      <c r="BJ38" s="600"/>
      <c r="BK38" s="186" t="s">
        <v>74</v>
      </c>
      <c r="BL38" s="133">
        <v>396</v>
      </c>
      <c r="BM38" s="135">
        <v>479</v>
      </c>
      <c r="BN38" s="135">
        <v>592</v>
      </c>
      <c r="BO38" s="133">
        <v>649</v>
      </c>
      <c r="BP38" s="135">
        <v>639</v>
      </c>
      <c r="BQ38" s="135">
        <v>700</v>
      </c>
      <c r="BR38" s="135">
        <v>739</v>
      </c>
      <c r="BS38" s="133">
        <v>792</v>
      </c>
      <c r="BT38" s="133">
        <v>788</v>
      </c>
      <c r="BU38" s="133">
        <v>794</v>
      </c>
      <c r="BV38" s="133">
        <v>852</v>
      </c>
      <c r="BW38" s="133">
        <v>929</v>
      </c>
      <c r="BX38" s="133">
        <v>916</v>
      </c>
      <c r="BY38" s="133">
        <v>882</v>
      </c>
      <c r="BZ38" s="133">
        <v>810</v>
      </c>
      <c r="CA38" s="133">
        <v>726</v>
      </c>
      <c r="CB38" s="133"/>
      <c r="CD38" s="613"/>
      <c r="CE38" s="186" t="s">
        <v>74</v>
      </c>
      <c r="CF38" s="133">
        <v>160</v>
      </c>
      <c r="CG38" s="135">
        <v>202</v>
      </c>
      <c r="CH38" s="135">
        <v>217</v>
      </c>
      <c r="CI38" s="133">
        <v>244</v>
      </c>
      <c r="CJ38" s="135">
        <v>232</v>
      </c>
      <c r="CK38" s="135">
        <v>273</v>
      </c>
      <c r="CL38" s="135">
        <v>252</v>
      </c>
      <c r="CM38" s="133">
        <v>273</v>
      </c>
      <c r="CN38" s="133">
        <v>236</v>
      </c>
      <c r="CO38" s="133">
        <v>247</v>
      </c>
      <c r="CP38" s="133">
        <v>248</v>
      </c>
      <c r="CQ38" s="133">
        <v>206</v>
      </c>
      <c r="CR38" s="133">
        <v>204</v>
      </c>
      <c r="CS38" s="133">
        <v>194</v>
      </c>
      <c r="CT38" s="133">
        <v>174</v>
      </c>
      <c r="CU38" s="133">
        <v>172</v>
      </c>
      <c r="CV38" s="133"/>
    </row>
    <row r="39" spans="2:100">
      <c r="B39" s="186" t="s">
        <v>10</v>
      </c>
      <c r="C39" s="133">
        <f t="shared" ref="C39:N39" si="144">Y39+BL42*$V$6+BL49*$V$8</f>
        <v>1813.4</v>
      </c>
      <c r="D39" s="133">
        <f t="shared" si="144"/>
        <v>1865.6</v>
      </c>
      <c r="E39" s="133">
        <f t="shared" si="144"/>
        <v>1968.2</v>
      </c>
      <c r="F39" s="133">
        <f t="shared" si="144"/>
        <v>2126.6</v>
      </c>
      <c r="G39" s="133">
        <f t="shared" si="144"/>
        <v>2281</v>
      </c>
      <c r="H39" s="133">
        <f t="shared" si="144"/>
        <v>2292.4</v>
      </c>
      <c r="I39" s="133">
        <f t="shared" si="144"/>
        <v>2383.6</v>
      </c>
      <c r="J39" s="133">
        <f t="shared" si="144"/>
        <v>2575.6</v>
      </c>
      <c r="K39" s="133">
        <f t="shared" si="144"/>
        <v>2792.6</v>
      </c>
      <c r="L39" s="133">
        <f t="shared" si="144"/>
        <v>2750.6</v>
      </c>
      <c r="M39" s="133">
        <f t="shared" si="144"/>
        <v>2820</v>
      </c>
      <c r="N39" s="133">
        <f t="shared" si="144"/>
        <v>2994.1</v>
      </c>
      <c r="O39" s="133">
        <f t="shared" ref="O39:R39" si="145">AK39+BX42*$V$6+BX49*$V$8</f>
        <v>3235.3</v>
      </c>
      <c r="P39" s="133">
        <f t="shared" si="145"/>
        <v>3281.5</v>
      </c>
      <c r="Q39" s="133">
        <f t="shared" si="145"/>
        <v>3022.9</v>
      </c>
      <c r="R39" s="133">
        <f t="shared" si="145"/>
        <v>3026.9</v>
      </c>
      <c r="S39" s="133"/>
      <c r="T39" s="204">
        <v>348.0138343354904</v>
      </c>
      <c r="U39" s="133"/>
      <c r="V39" s="119"/>
      <c r="W39" s="119"/>
      <c r="X39" s="186" t="s">
        <v>10</v>
      </c>
      <c r="Y39" s="133">
        <v>1270</v>
      </c>
      <c r="Z39" s="133">
        <v>1295</v>
      </c>
      <c r="AA39" s="133">
        <v>1354</v>
      </c>
      <c r="AB39" s="133">
        <v>1445</v>
      </c>
      <c r="AC39" s="133">
        <v>1528</v>
      </c>
      <c r="AD39" s="133">
        <v>1528</v>
      </c>
      <c r="AE39" s="133">
        <v>1603</v>
      </c>
      <c r="AF39" s="133">
        <v>1696</v>
      </c>
      <c r="AG39" s="416">
        <f>AZ36+AZ38+$V$11*AZ37</f>
        <v>1830</v>
      </c>
      <c r="AH39" s="133">
        <f t="shared" ref="AH39" si="146">BA36+BA38+$V$11*BA37</f>
        <v>1804</v>
      </c>
      <c r="AI39" s="133">
        <v>1857</v>
      </c>
      <c r="AJ39" s="133">
        <v>1983.5</v>
      </c>
      <c r="AK39" s="133">
        <v>2161.5</v>
      </c>
      <c r="AL39" s="133">
        <f t="shared" ref="AL39:AN39" si="147">BE36+BE38+$V$11*BE37</f>
        <v>2230.5</v>
      </c>
      <c r="AM39" s="133">
        <f t="shared" si="147"/>
        <v>2028.5</v>
      </c>
      <c r="AN39" s="133">
        <f t="shared" si="147"/>
        <v>2043</v>
      </c>
      <c r="AO39" s="133"/>
      <c r="AQ39" s="186" t="s">
        <v>129</v>
      </c>
      <c r="AR39" s="133">
        <v>467</v>
      </c>
      <c r="AS39" s="133">
        <v>532</v>
      </c>
      <c r="AT39" s="133">
        <v>433</v>
      </c>
      <c r="AU39" s="133">
        <v>426</v>
      </c>
      <c r="AV39" s="133">
        <v>544</v>
      </c>
      <c r="AW39" s="133">
        <v>454</v>
      </c>
      <c r="AX39" s="133">
        <v>506</v>
      </c>
      <c r="AY39" s="133">
        <v>347</v>
      </c>
      <c r="AZ39" s="133">
        <v>312</v>
      </c>
      <c r="BA39" s="133">
        <v>300</v>
      </c>
      <c r="BB39" s="133">
        <v>310</v>
      </c>
      <c r="BC39" s="133">
        <v>300</v>
      </c>
      <c r="BD39" s="133">
        <v>367</v>
      </c>
      <c r="BE39" s="133">
        <v>331</v>
      </c>
      <c r="BF39" s="133">
        <v>358</v>
      </c>
      <c r="BG39" s="133">
        <v>369</v>
      </c>
      <c r="BH39" s="133"/>
      <c r="BJ39" s="600"/>
      <c r="BK39" s="186" t="s">
        <v>36</v>
      </c>
      <c r="BL39" s="133">
        <v>0</v>
      </c>
      <c r="BM39" s="135">
        <v>0</v>
      </c>
      <c r="BN39" s="135">
        <v>0</v>
      </c>
      <c r="BO39" s="133">
        <v>0</v>
      </c>
      <c r="BP39" s="135">
        <v>0</v>
      </c>
      <c r="BQ39" s="135">
        <v>0</v>
      </c>
      <c r="BR39" s="135">
        <v>0</v>
      </c>
      <c r="BS39" s="135">
        <v>0</v>
      </c>
      <c r="BT39" s="133">
        <v>0</v>
      </c>
      <c r="BU39" s="133">
        <v>0</v>
      </c>
      <c r="BV39" s="135">
        <v>0</v>
      </c>
      <c r="BW39" s="135">
        <v>0</v>
      </c>
      <c r="BX39" s="135">
        <v>0</v>
      </c>
      <c r="BY39" s="135">
        <v>0</v>
      </c>
      <c r="BZ39" s="135">
        <v>0</v>
      </c>
      <c r="CA39" s="135">
        <v>0</v>
      </c>
      <c r="CB39" s="135"/>
      <c r="CD39" s="613"/>
      <c r="CE39" s="186" t="s">
        <v>36</v>
      </c>
      <c r="CF39" s="133">
        <v>0</v>
      </c>
      <c r="CG39" s="135">
        <v>0</v>
      </c>
      <c r="CH39" s="135">
        <v>0</v>
      </c>
      <c r="CI39" s="133">
        <v>0</v>
      </c>
      <c r="CJ39" s="135">
        <v>0</v>
      </c>
      <c r="CK39" s="135">
        <v>0</v>
      </c>
      <c r="CL39" s="135">
        <v>0</v>
      </c>
      <c r="CM39" s="135">
        <v>0</v>
      </c>
      <c r="CN39" s="133">
        <v>0</v>
      </c>
      <c r="CO39" s="133">
        <v>0</v>
      </c>
      <c r="CP39" s="135">
        <v>0</v>
      </c>
      <c r="CQ39" s="135">
        <v>0</v>
      </c>
      <c r="CR39" s="135">
        <v>0</v>
      </c>
      <c r="CS39" s="135">
        <v>0</v>
      </c>
      <c r="CT39" s="135">
        <v>0</v>
      </c>
      <c r="CU39" s="135">
        <v>0</v>
      </c>
      <c r="CV39" s="135"/>
    </row>
    <row r="40" spans="2:100">
      <c r="B40" s="186" t="s">
        <v>11</v>
      </c>
      <c r="C40" s="133">
        <f t="shared" ref="C40:C41" si="148">Y40</f>
        <v>652</v>
      </c>
      <c r="D40" s="133">
        <f t="shared" ref="D40:D41" si="149">Z40</f>
        <v>822</v>
      </c>
      <c r="E40" s="133">
        <f t="shared" ref="E40:E41" si="150">AA40</f>
        <v>705</v>
      </c>
      <c r="F40" s="133">
        <f>AB40</f>
        <v>684</v>
      </c>
      <c r="G40" s="133">
        <f t="shared" ref="G40:G41" si="151">AC40</f>
        <v>804</v>
      </c>
      <c r="H40" s="133">
        <f t="shared" ref="H40:H41" si="152">AD40</f>
        <v>633</v>
      </c>
      <c r="I40" s="133">
        <f t="shared" ref="I40:I41" si="153">AE40</f>
        <v>644</v>
      </c>
      <c r="J40" s="133">
        <f t="shared" ref="J40:J41" si="154">AF40</f>
        <v>444</v>
      </c>
      <c r="K40" s="133">
        <f t="shared" ref="K40:K41" si="155">AG40</f>
        <v>376</v>
      </c>
      <c r="L40" s="133">
        <f t="shared" ref="L40:N44" si="156">AH40</f>
        <v>352</v>
      </c>
      <c r="M40" s="133">
        <f t="shared" si="156"/>
        <v>341</v>
      </c>
      <c r="N40" s="133">
        <f t="shared" si="156"/>
        <v>327</v>
      </c>
      <c r="O40" s="133">
        <f t="shared" ref="O40:O44" si="157">AK40</f>
        <v>398</v>
      </c>
      <c r="P40" s="133">
        <f t="shared" ref="P40:P44" si="158">AL40</f>
        <v>364</v>
      </c>
      <c r="Q40" s="133">
        <f t="shared" ref="Q40:Q44" si="159">AM40</f>
        <v>394</v>
      </c>
      <c r="R40" s="133">
        <f t="shared" ref="R40:R44" si="160">AN40</f>
        <v>404</v>
      </c>
      <c r="S40" s="133"/>
      <c r="T40" s="204">
        <v>166.46000520645589</v>
      </c>
      <c r="U40" s="133"/>
      <c r="V40" s="119"/>
      <c r="W40" s="119"/>
      <c r="X40" s="186" t="s">
        <v>11</v>
      </c>
      <c r="Y40" s="133">
        <v>652</v>
      </c>
      <c r="Z40" s="133">
        <v>822</v>
      </c>
      <c r="AA40" s="133">
        <v>705</v>
      </c>
      <c r="AB40" s="133">
        <v>684</v>
      </c>
      <c r="AC40" s="133">
        <v>804</v>
      </c>
      <c r="AD40" s="133">
        <v>633</v>
      </c>
      <c r="AE40" s="133">
        <v>644</v>
      </c>
      <c r="AF40" s="133">
        <v>444</v>
      </c>
      <c r="AG40" s="416">
        <f>AZ39+AZ40</f>
        <v>376</v>
      </c>
      <c r="AH40" s="133">
        <f>BA39+BA40</f>
        <v>352</v>
      </c>
      <c r="AI40" s="133">
        <v>341</v>
      </c>
      <c r="AJ40" s="133">
        <v>327</v>
      </c>
      <c r="AK40" s="133">
        <v>398</v>
      </c>
      <c r="AL40" s="133">
        <f t="shared" ref="AL40:AN40" si="161">BE39+BE40</f>
        <v>364</v>
      </c>
      <c r="AM40" s="133">
        <f t="shared" si="161"/>
        <v>394</v>
      </c>
      <c r="AN40" s="133">
        <f t="shared" si="161"/>
        <v>404</v>
      </c>
      <c r="AO40" s="133"/>
      <c r="AQ40" s="186" t="s">
        <v>130</v>
      </c>
      <c r="AR40" s="133">
        <v>185</v>
      </c>
      <c r="AS40" s="133">
        <v>290</v>
      </c>
      <c r="AT40" s="133">
        <v>272</v>
      </c>
      <c r="AU40" s="133">
        <v>258</v>
      </c>
      <c r="AV40" s="133">
        <v>260</v>
      </c>
      <c r="AW40" s="133">
        <v>179</v>
      </c>
      <c r="AX40" s="133">
        <v>138</v>
      </c>
      <c r="AY40" s="133">
        <v>97</v>
      </c>
      <c r="AZ40" s="133">
        <v>64</v>
      </c>
      <c r="BA40" s="133">
        <v>52</v>
      </c>
      <c r="BB40" s="133">
        <v>31</v>
      </c>
      <c r="BC40" s="133">
        <v>27</v>
      </c>
      <c r="BD40" s="133">
        <v>31</v>
      </c>
      <c r="BE40" s="133">
        <v>33</v>
      </c>
      <c r="BF40" s="133">
        <v>36</v>
      </c>
      <c r="BG40" s="133">
        <v>35</v>
      </c>
      <c r="BH40" s="133"/>
      <c r="BJ40" s="600"/>
      <c r="BK40" s="131" t="s">
        <v>144</v>
      </c>
      <c r="BL40" s="133">
        <v>0</v>
      </c>
      <c r="BM40" s="135">
        <v>0</v>
      </c>
      <c r="BN40" s="135">
        <v>0</v>
      </c>
      <c r="BO40" s="133">
        <v>0</v>
      </c>
      <c r="BP40" s="135">
        <v>0</v>
      </c>
      <c r="BQ40" s="135">
        <v>0</v>
      </c>
      <c r="BR40" s="135">
        <v>0</v>
      </c>
      <c r="BS40" s="135">
        <v>0</v>
      </c>
      <c r="BT40" s="133">
        <v>0</v>
      </c>
      <c r="BU40" s="135">
        <v>0</v>
      </c>
      <c r="BV40" s="133">
        <v>0</v>
      </c>
      <c r="BW40" s="135">
        <v>50</v>
      </c>
      <c r="BX40" s="135">
        <v>45</v>
      </c>
      <c r="BY40" s="135">
        <v>55</v>
      </c>
      <c r="BZ40" s="135">
        <v>67</v>
      </c>
      <c r="CA40" s="135">
        <v>49</v>
      </c>
      <c r="CB40" s="135"/>
      <c r="CD40" s="613"/>
      <c r="CE40" s="131" t="s">
        <v>144</v>
      </c>
      <c r="CF40" s="133">
        <v>0</v>
      </c>
      <c r="CG40" s="135">
        <v>0</v>
      </c>
      <c r="CH40" s="135">
        <v>0</v>
      </c>
      <c r="CI40" s="133">
        <v>0</v>
      </c>
      <c r="CJ40" s="135">
        <v>0</v>
      </c>
      <c r="CK40" s="135">
        <v>0</v>
      </c>
      <c r="CL40" s="135">
        <v>0</v>
      </c>
      <c r="CM40" s="135">
        <v>0</v>
      </c>
      <c r="CN40" s="133">
        <v>0</v>
      </c>
      <c r="CO40" s="135">
        <v>0</v>
      </c>
      <c r="CP40" s="133">
        <v>0</v>
      </c>
      <c r="CQ40" s="135">
        <v>28</v>
      </c>
      <c r="CR40" s="135">
        <v>27</v>
      </c>
      <c r="CS40" s="135">
        <v>28</v>
      </c>
      <c r="CT40" s="135">
        <v>24</v>
      </c>
      <c r="CU40" s="135">
        <v>18</v>
      </c>
      <c r="CV40" s="135"/>
    </row>
    <row r="41" spans="2:100">
      <c r="B41" s="186" t="s">
        <v>12</v>
      </c>
      <c r="C41" s="133">
        <f t="shared" si="148"/>
        <v>14</v>
      </c>
      <c r="D41" s="133">
        <f t="shared" si="149"/>
        <v>13</v>
      </c>
      <c r="E41" s="133">
        <f t="shared" si="150"/>
        <v>22</v>
      </c>
      <c r="F41" s="133">
        <f t="shared" ref="F41" si="162">AB41</f>
        <v>24</v>
      </c>
      <c r="G41" s="133">
        <f t="shared" si="151"/>
        <v>17</v>
      </c>
      <c r="H41" s="133">
        <f t="shared" si="152"/>
        <v>19</v>
      </c>
      <c r="I41" s="133">
        <f t="shared" si="153"/>
        <v>21</v>
      </c>
      <c r="J41" s="133">
        <f t="shared" si="154"/>
        <v>18</v>
      </c>
      <c r="K41" s="133">
        <f t="shared" si="155"/>
        <v>12</v>
      </c>
      <c r="L41" s="133">
        <f t="shared" si="156"/>
        <v>23</v>
      </c>
      <c r="M41" s="133">
        <f t="shared" si="156"/>
        <v>19</v>
      </c>
      <c r="N41" s="133">
        <f t="shared" si="156"/>
        <v>12</v>
      </c>
      <c r="O41" s="133">
        <f t="shared" si="157"/>
        <v>23</v>
      </c>
      <c r="P41" s="133">
        <f t="shared" si="158"/>
        <v>19</v>
      </c>
      <c r="Q41" s="133">
        <f t="shared" si="159"/>
        <v>25</v>
      </c>
      <c r="R41" s="133">
        <f t="shared" si="160"/>
        <v>32</v>
      </c>
      <c r="S41" s="133"/>
      <c r="T41" s="204">
        <v>4.2700507413066324</v>
      </c>
      <c r="U41" s="133"/>
      <c r="V41" s="119"/>
      <c r="W41" s="119"/>
      <c r="X41" s="186" t="s">
        <v>12</v>
      </c>
      <c r="Y41" s="133">
        <v>14</v>
      </c>
      <c r="Z41" s="133">
        <v>13</v>
      </c>
      <c r="AA41" s="133">
        <v>22</v>
      </c>
      <c r="AB41" s="133">
        <v>24</v>
      </c>
      <c r="AC41" s="133">
        <v>17</v>
      </c>
      <c r="AD41" s="133">
        <v>19</v>
      </c>
      <c r="AE41" s="133">
        <v>21</v>
      </c>
      <c r="AF41" s="133">
        <v>18</v>
      </c>
      <c r="AG41" s="416">
        <f>SUM(AZ41:AZ43)</f>
        <v>12</v>
      </c>
      <c r="AH41" s="133">
        <f>SUM(BA41:BA43)</f>
        <v>23</v>
      </c>
      <c r="AI41" s="133">
        <v>19</v>
      </c>
      <c r="AJ41" s="133">
        <v>12</v>
      </c>
      <c r="AK41" s="133">
        <v>23</v>
      </c>
      <c r="AL41" s="133">
        <f t="shared" ref="AL41:AN41" si="163">SUM(BE41:BE43)</f>
        <v>19</v>
      </c>
      <c r="AM41" s="133">
        <f t="shared" si="163"/>
        <v>25</v>
      </c>
      <c r="AN41" s="133">
        <f t="shared" si="163"/>
        <v>32</v>
      </c>
      <c r="AO41" s="133"/>
      <c r="AQ41" s="186" t="s">
        <v>131</v>
      </c>
      <c r="AR41" s="133">
        <v>0</v>
      </c>
      <c r="AS41" s="133">
        <v>0</v>
      </c>
      <c r="AT41" s="133">
        <v>0</v>
      </c>
      <c r="AU41" s="133">
        <v>0</v>
      </c>
      <c r="AV41" s="133">
        <v>0</v>
      </c>
      <c r="AW41" s="133">
        <v>0</v>
      </c>
      <c r="AX41" s="133">
        <v>0</v>
      </c>
      <c r="AY41" s="133">
        <v>0</v>
      </c>
      <c r="AZ41" s="133">
        <v>0</v>
      </c>
      <c r="BA41" s="133">
        <v>0</v>
      </c>
      <c r="BB41" s="133">
        <v>0</v>
      </c>
      <c r="BC41" s="133">
        <v>0</v>
      </c>
      <c r="BD41" s="133">
        <v>0</v>
      </c>
      <c r="BE41" s="133">
        <v>0</v>
      </c>
      <c r="BF41" s="133">
        <v>0</v>
      </c>
      <c r="BG41" s="133">
        <v>0</v>
      </c>
      <c r="BH41" s="133"/>
      <c r="BJ41" s="600"/>
      <c r="BK41" s="186" t="s">
        <v>71</v>
      </c>
      <c r="BL41" s="133">
        <v>403</v>
      </c>
      <c r="BM41" s="135">
        <v>402</v>
      </c>
      <c r="BN41" s="135">
        <v>454</v>
      </c>
      <c r="BO41" s="133">
        <v>522</v>
      </c>
      <c r="BP41" s="135">
        <v>555</v>
      </c>
      <c r="BQ41" s="135">
        <v>543</v>
      </c>
      <c r="BR41" s="135">
        <v>567</v>
      </c>
      <c r="BS41" s="135">
        <v>667</v>
      </c>
      <c r="BT41" s="133">
        <v>702</v>
      </c>
      <c r="BU41" s="133">
        <v>772</v>
      </c>
      <c r="BV41" s="135">
        <v>760</v>
      </c>
      <c r="BW41" s="135">
        <v>787</v>
      </c>
      <c r="BX41" s="135">
        <v>921</v>
      </c>
      <c r="BY41" s="135">
        <v>840</v>
      </c>
      <c r="BZ41" s="135">
        <v>822</v>
      </c>
      <c r="CA41" s="135">
        <v>801</v>
      </c>
      <c r="CB41" s="135"/>
      <c r="CD41" s="613"/>
      <c r="CE41" s="186" t="s">
        <v>71</v>
      </c>
      <c r="CF41" s="133">
        <v>394</v>
      </c>
      <c r="CG41" s="135">
        <v>408</v>
      </c>
      <c r="CH41" s="135">
        <v>392</v>
      </c>
      <c r="CI41" s="133">
        <v>421</v>
      </c>
      <c r="CJ41" s="135">
        <v>454</v>
      </c>
      <c r="CK41" s="135">
        <v>460</v>
      </c>
      <c r="CL41" s="135">
        <v>423</v>
      </c>
      <c r="CM41" s="135">
        <v>469</v>
      </c>
      <c r="CN41" s="133">
        <v>550</v>
      </c>
      <c r="CO41" s="133">
        <v>424</v>
      </c>
      <c r="CP41" s="135">
        <v>489</v>
      </c>
      <c r="CQ41" s="135">
        <v>505</v>
      </c>
      <c r="CR41" s="135">
        <v>438</v>
      </c>
      <c r="CS41" s="135">
        <v>458</v>
      </c>
      <c r="CT41" s="135">
        <v>423</v>
      </c>
      <c r="CU41" s="135">
        <v>404</v>
      </c>
      <c r="CV41" s="135"/>
    </row>
    <row r="42" spans="2:100">
      <c r="B42" s="186" t="s">
        <v>146</v>
      </c>
      <c r="C42" s="195"/>
      <c r="D42" s="195"/>
      <c r="E42" s="195"/>
      <c r="F42" s="195">
        <f t="shared" ref="F42:F44" si="164">AB42</f>
        <v>9274441.7100000009</v>
      </c>
      <c r="G42" s="195">
        <f t="shared" ref="G42:G44" si="165">AC42</f>
        <v>10266019.76</v>
      </c>
      <c r="H42" s="195">
        <f t="shared" ref="H42:H44" si="166">AD42</f>
        <v>11039730.83</v>
      </c>
      <c r="I42" s="195">
        <f t="shared" ref="I42:I44" si="167">AE42</f>
        <v>10396767.689999999</v>
      </c>
      <c r="J42" s="195">
        <f t="shared" ref="J42:J44" si="168">AF42</f>
        <v>9586008.5899999999</v>
      </c>
      <c r="K42" s="195">
        <f t="shared" ref="K42:K44" si="169">AG42</f>
        <v>11904930.470000001</v>
      </c>
      <c r="L42" s="195">
        <f t="shared" ref="L42:N42" si="170">AH42</f>
        <v>12081470.039999999</v>
      </c>
      <c r="M42" s="195">
        <f t="shared" si="170"/>
        <v>12327774.300000001</v>
      </c>
      <c r="N42" s="195">
        <f t="shared" si="170"/>
        <v>12486425.039999999</v>
      </c>
      <c r="O42" s="195">
        <f t="shared" si="157"/>
        <v>15115327.296</v>
      </c>
      <c r="P42" s="195">
        <f t="shared" si="158"/>
        <v>16587502.610000001</v>
      </c>
      <c r="Q42" s="195">
        <f t="shared" si="159"/>
        <v>21519651.789999999</v>
      </c>
      <c r="R42" s="422">
        <f t="shared" si="160"/>
        <v>0</v>
      </c>
      <c r="S42" s="195"/>
      <c r="T42" s="204">
        <v>940216.67179969035</v>
      </c>
      <c r="U42" s="133"/>
      <c r="V42" s="119"/>
      <c r="W42" s="119"/>
      <c r="X42" s="186" t="s">
        <v>146</v>
      </c>
      <c r="Y42" s="195"/>
      <c r="Z42" s="195"/>
      <c r="AA42" s="195"/>
      <c r="AB42" s="195">
        <v>9274441.7100000009</v>
      </c>
      <c r="AC42" s="195">
        <v>10266019.76</v>
      </c>
      <c r="AD42" s="195">
        <v>11039730.83</v>
      </c>
      <c r="AE42" s="195">
        <v>10396767.689999999</v>
      </c>
      <c r="AF42" s="195">
        <v>9586008.5899999999</v>
      </c>
      <c r="AG42" s="417">
        <v>11904930.470000001</v>
      </c>
      <c r="AH42" s="195">
        <v>12081470.039999999</v>
      </c>
      <c r="AI42" s="195">
        <v>12327774.300000001</v>
      </c>
      <c r="AJ42" s="195">
        <v>12486425.039999999</v>
      </c>
      <c r="AK42" s="195">
        <v>15115327.296</v>
      </c>
      <c r="AL42" s="195">
        <v>16587502.610000001</v>
      </c>
      <c r="AM42" s="195">
        <v>21519651.789999999</v>
      </c>
      <c r="AN42" s="196"/>
      <c r="AO42" s="196"/>
      <c r="AQ42" s="186" t="s">
        <v>147</v>
      </c>
      <c r="AR42" s="133">
        <v>0</v>
      </c>
      <c r="AS42" s="133">
        <v>0</v>
      </c>
      <c r="AT42" s="133">
        <v>0</v>
      </c>
      <c r="AU42" s="133">
        <v>0</v>
      </c>
      <c r="AV42" s="133">
        <v>0</v>
      </c>
      <c r="AW42" s="133">
        <v>0</v>
      </c>
      <c r="AX42" s="133">
        <v>0</v>
      </c>
      <c r="AY42" s="133">
        <v>0</v>
      </c>
      <c r="AZ42" s="133">
        <v>0</v>
      </c>
      <c r="BA42" s="133">
        <v>0</v>
      </c>
      <c r="BB42" s="133">
        <v>0</v>
      </c>
      <c r="BC42" s="133">
        <v>0</v>
      </c>
      <c r="BD42" s="133">
        <v>0</v>
      </c>
      <c r="BE42" s="133">
        <v>0</v>
      </c>
      <c r="BF42" s="133">
        <v>0</v>
      </c>
      <c r="BG42" s="133">
        <v>0</v>
      </c>
      <c r="BH42" s="133"/>
      <c r="BJ42" s="601"/>
      <c r="BK42" s="191" t="s">
        <v>53</v>
      </c>
      <c r="BL42" s="192">
        <f>BL39+BL41+$V$11*BL40</f>
        <v>403</v>
      </c>
      <c r="BM42" s="193">
        <f t="shared" ref="BM42" si="171">BM39+BM41+$V$11*BM40</f>
        <v>402</v>
      </c>
      <c r="BN42" s="193">
        <f t="shared" ref="BN42" si="172">BN39+BN41+$V$11*BN40</f>
        <v>454</v>
      </c>
      <c r="BO42" s="192">
        <f t="shared" ref="BO42" si="173">BO39+BO41+$V$11*BO40</f>
        <v>522</v>
      </c>
      <c r="BP42" s="193">
        <f t="shared" ref="BP42" si="174">BP39+BP41+$V$11*BP40</f>
        <v>555</v>
      </c>
      <c r="BQ42" s="193">
        <f t="shared" ref="BQ42" si="175">BQ39+BQ41+$V$11*BQ40</f>
        <v>543</v>
      </c>
      <c r="BR42" s="193">
        <f t="shared" ref="BR42" si="176">BR39+BR41+$V$11*BR40</f>
        <v>567</v>
      </c>
      <c r="BS42" s="194">
        <f t="shared" ref="BS42" si="177">BS39+BS41+$V$11*BS40</f>
        <v>667</v>
      </c>
      <c r="BT42" s="194">
        <f t="shared" ref="BT42" si="178">BT39+BT41+$V$11*BT40</f>
        <v>702</v>
      </c>
      <c r="BU42" s="194">
        <f t="shared" ref="BU42" si="179">BU39+BU41+$V$11*BU40</f>
        <v>772</v>
      </c>
      <c r="BV42" s="193">
        <v>760</v>
      </c>
      <c r="BW42" s="389">
        <v>812</v>
      </c>
      <c r="BX42" s="389">
        <v>943.5</v>
      </c>
      <c r="BY42" s="389">
        <f t="shared" ref="BY42:BZ42" si="180">BY39+BY41+$V$11*BY40</f>
        <v>867.5</v>
      </c>
      <c r="BZ42" s="389">
        <f t="shared" si="180"/>
        <v>855.5</v>
      </c>
      <c r="CA42" s="389">
        <f t="shared" ref="CA42" si="181">CA39+CA41+$V$11*CA40</f>
        <v>825.5</v>
      </c>
      <c r="CB42" s="473"/>
      <c r="CD42" s="614"/>
      <c r="CE42" s="123" t="s">
        <v>53</v>
      </c>
      <c r="CF42" s="194">
        <f t="shared" ref="CF42" si="182">CF39+CF41+$V$11*CF40</f>
        <v>394</v>
      </c>
      <c r="CG42" s="194">
        <f t="shared" ref="CG42" si="183">CG39+CG41+$V$11*CG40</f>
        <v>408</v>
      </c>
      <c r="CH42" s="194">
        <f t="shared" ref="CH42" si="184">CH39+CH41+$V$11*CH40</f>
        <v>392</v>
      </c>
      <c r="CI42" s="194">
        <f t="shared" ref="CI42" si="185">CI39+CI41+$V$11*CI40</f>
        <v>421</v>
      </c>
      <c r="CJ42" s="194">
        <f t="shared" ref="CJ42" si="186">CJ39+CJ41+$V$11*CJ40</f>
        <v>454</v>
      </c>
      <c r="CK42" s="194">
        <f t="shared" ref="CK42" si="187">CK39+CK41+$V$11*CK40</f>
        <v>460</v>
      </c>
      <c r="CL42" s="194">
        <f t="shared" ref="CL42" si="188">CL39+CL41+$V$11*CL40</f>
        <v>423</v>
      </c>
      <c r="CM42" s="194">
        <f t="shared" ref="CM42" si="189">CM39+CM41+$V$11*CM40</f>
        <v>469</v>
      </c>
      <c r="CN42" s="194">
        <f t="shared" ref="CN42" si="190">CN39+CN41+$V$11*CN40</f>
        <v>550</v>
      </c>
      <c r="CO42" s="194">
        <v>424</v>
      </c>
      <c r="CP42" s="194">
        <v>489</v>
      </c>
      <c r="CQ42" s="194">
        <v>519</v>
      </c>
      <c r="CR42" s="194">
        <v>451.5</v>
      </c>
      <c r="CS42" s="194">
        <f t="shared" ref="CS42:CT42" si="191">CS39+CS41+$V$11*CS40</f>
        <v>472</v>
      </c>
      <c r="CT42" s="389">
        <f t="shared" si="191"/>
        <v>435</v>
      </c>
      <c r="CU42" s="389">
        <f t="shared" ref="CU42" si="192">CU39+CU41+$V$11*CU40</f>
        <v>413</v>
      </c>
      <c r="CV42" s="473"/>
    </row>
    <row r="43" spans="2:100" ht="18" customHeight="1">
      <c r="B43" s="186" t="s">
        <v>16</v>
      </c>
      <c r="C43" s="199">
        <f t="shared" ref="C43:C44" si="193">Y43</f>
        <v>19.768383039661291</v>
      </c>
      <c r="D43" s="199">
        <f t="shared" ref="D43:D44" si="194">Z43</f>
        <v>19.570210965362993</v>
      </c>
      <c r="E43" s="199">
        <f t="shared" ref="E43:E44" si="195">AA43</f>
        <v>19.561856787174513</v>
      </c>
      <c r="F43" s="199">
        <f t="shared" si="164"/>
        <v>19.794430162419349</v>
      </c>
      <c r="G43" s="199">
        <f t="shared" si="165"/>
        <v>20.274932328432673</v>
      </c>
      <c r="H43" s="199">
        <f t="shared" si="166"/>
        <v>19.082269391357197</v>
      </c>
      <c r="I43" s="199">
        <f t="shared" si="167"/>
        <v>18.952471033341215</v>
      </c>
      <c r="J43" s="199">
        <f t="shared" si="168"/>
        <v>19.24458935041946</v>
      </c>
      <c r="K43" s="199">
        <f t="shared" si="169"/>
        <v>20.461864154093863</v>
      </c>
      <c r="L43" s="199">
        <f t="shared" ref="L43:N44" si="196">AH43</f>
        <v>19.562624254473164</v>
      </c>
      <c r="M43" s="199">
        <f t="shared" si="196"/>
        <v>19.736072978478436</v>
      </c>
      <c r="N43" s="199">
        <f t="shared" si="196"/>
        <v>22.132583492339794</v>
      </c>
      <c r="O43" s="199">
        <f t="shared" si="157"/>
        <v>25.043738196480092</v>
      </c>
      <c r="P43" s="199">
        <f t="shared" si="158"/>
        <v>26.44610787909447</v>
      </c>
      <c r="Q43" s="199">
        <f t="shared" si="159"/>
        <v>24.544046591541569</v>
      </c>
      <c r="R43" s="199">
        <f t="shared" si="160"/>
        <v>25.187084684329271</v>
      </c>
      <c r="S43" s="199"/>
      <c r="T43" s="360">
        <v>0.48009335891478438</v>
      </c>
      <c r="U43" s="133"/>
      <c r="V43" s="119"/>
      <c r="W43" s="119"/>
      <c r="X43" s="186" t="s">
        <v>16</v>
      </c>
      <c r="Y43" s="199">
        <v>19.768383039661291</v>
      </c>
      <c r="Z43" s="199">
        <v>19.570210965362993</v>
      </c>
      <c r="AA43" s="199">
        <v>19.561856787174513</v>
      </c>
      <c r="AB43" s="199">
        <v>19.794430162419349</v>
      </c>
      <c r="AC43" s="199">
        <v>20.274932328432673</v>
      </c>
      <c r="AD43" s="199">
        <v>19.082269391357197</v>
      </c>
      <c r="AE43" s="199">
        <v>18.952471033341215</v>
      </c>
      <c r="AF43" s="199">
        <v>19.24458935041946</v>
      </c>
      <c r="AG43" s="418">
        <f>(AZ36+AZ38+$V$11*AZ37)/DH6*100</f>
        <v>20.461864154093863</v>
      </c>
      <c r="AH43" s="199">
        <f>(BA36+BA38+$V$11*BA37)/DI6*100</f>
        <v>19.562624254473164</v>
      </c>
      <c r="AI43" s="199">
        <v>19.736072978478436</v>
      </c>
      <c r="AJ43" s="199">
        <v>22.132583492339794</v>
      </c>
      <c r="AK43" s="199">
        <v>25.043738196480092</v>
      </c>
      <c r="AL43" s="199">
        <f>(BE36+BE38+$V$11*BE37)/DM6*100</f>
        <v>26.44610787909447</v>
      </c>
      <c r="AM43" s="199">
        <f>(BF36+BF38+$V$11*BF37)/DN6*100</f>
        <v>24.544046591541569</v>
      </c>
      <c r="AN43" s="199">
        <f>(BG36+BG38+$V$11*BG37)/DO6*100</f>
        <v>25.187084684329271</v>
      </c>
      <c r="AO43" s="199"/>
      <c r="AQ43" s="197" t="s">
        <v>132</v>
      </c>
      <c r="AR43" s="198">
        <v>14</v>
      </c>
      <c r="AS43" s="198">
        <v>13</v>
      </c>
      <c r="AT43" s="198">
        <v>22</v>
      </c>
      <c r="AU43" s="198">
        <v>24</v>
      </c>
      <c r="AV43" s="198">
        <v>17</v>
      </c>
      <c r="AW43" s="198">
        <v>19</v>
      </c>
      <c r="AX43" s="198">
        <v>21</v>
      </c>
      <c r="AY43" s="198">
        <v>18</v>
      </c>
      <c r="AZ43" s="198">
        <v>12</v>
      </c>
      <c r="BA43" s="198">
        <v>23</v>
      </c>
      <c r="BB43" s="198">
        <v>19</v>
      </c>
      <c r="BC43" s="198">
        <v>12</v>
      </c>
      <c r="BD43" s="198">
        <v>23</v>
      </c>
      <c r="BE43" s="198">
        <v>19</v>
      </c>
      <c r="BF43" s="198">
        <v>25</v>
      </c>
      <c r="BG43" s="198">
        <v>32</v>
      </c>
      <c r="BH43" s="133"/>
      <c r="BJ43" s="602" t="s">
        <v>99</v>
      </c>
      <c r="BK43" s="186" t="s">
        <v>72</v>
      </c>
      <c r="BL43" s="209">
        <v>56</v>
      </c>
      <c r="BM43" s="209">
        <v>39</v>
      </c>
      <c r="BN43" s="209">
        <v>35</v>
      </c>
      <c r="BO43" s="209">
        <v>39</v>
      </c>
      <c r="BP43" s="209">
        <v>42</v>
      </c>
      <c r="BQ43" s="209">
        <v>50</v>
      </c>
      <c r="BR43" s="209">
        <v>38</v>
      </c>
      <c r="BS43" s="132">
        <v>51</v>
      </c>
      <c r="BT43" s="132">
        <v>20</v>
      </c>
      <c r="BU43" s="132">
        <v>22</v>
      </c>
      <c r="BV43" s="132">
        <v>16</v>
      </c>
      <c r="BW43" s="132">
        <v>23</v>
      </c>
      <c r="BX43" s="132">
        <v>19</v>
      </c>
      <c r="BY43" s="132">
        <v>36</v>
      </c>
      <c r="BZ43" s="133">
        <v>13</v>
      </c>
      <c r="CA43" s="133">
        <v>18</v>
      </c>
      <c r="CB43" s="133"/>
      <c r="CD43" s="615" t="s">
        <v>52</v>
      </c>
      <c r="CE43" s="186" t="s">
        <v>72</v>
      </c>
      <c r="CF43" s="133">
        <v>639</v>
      </c>
      <c r="CG43" s="135">
        <v>672</v>
      </c>
      <c r="CH43" s="135">
        <v>657</v>
      </c>
      <c r="CI43" s="133">
        <v>766</v>
      </c>
      <c r="CJ43" s="135">
        <v>804</v>
      </c>
      <c r="CK43" s="135">
        <v>906</v>
      </c>
      <c r="CL43" s="135">
        <v>803</v>
      </c>
      <c r="CM43" s="133">
        <v>780</v>
      </c>
      <c r="CN43" s="133">
        <v>724</v>
      </c>
      <c r="CO43" s="133">
        <v>830</v>
      </c>
      <c r="CP43" s="133">
        <v>738</v>
      </c>
      <c r="CQ43" s="133">
        <v>672</v>
      </c>
      <c r="CR43" s="133">
        <v>607</v>
      </c>
      <c r="CS43" s="133">
        <v>627</v>
      </c>
      <c r="CT43" s="133">
        <v>646</v>
      </c>
      <c r="CU43" s="133">
        <v>583</v>
      </c>
      <c r="CV43" s="133"/>
    </row>
    <row r="44" spans="2:100">
      <c r="B44" s="200" t="s">
        <v>17</v>
      </c>
      <c r="C44" s="201">
        <f t="shared" si="193"/>
        <v>0.50043365134431916</v>
      </c>
      <c r="D44" s="201">
        <f t="shared" si="194"/>
        <v>0.50772025431425971</v>
      </c>
      <c r="E44" s="201">
        <f t="shared" si="195"/>
        <v>0.47882136279926335</v>
      </c>
      <c r="F44" s="201">
        <f t="shared" si="164"/>
        <v>0.49659863945578231</v>
      </c>
      <c r="G44" s="201">
        <f t="shared" si="165"/>
        <v>0.57192676547515253</v>
      </c>
      <c r="H44" s="201">
        <f t="shared" si="166"/>
        <v>0.54479999999999995</v>
      </c>
      <c r="I44" s="201">
        <f t="shared" si="167"/>
        <v>0.56499575191163975</v>
      </c>
      <c r="J44" s="201">
        <f t="shared" si="168"/>
        <v>0.57911646586345378</v>
      </c>
      <c r="K44" s="201">
        <f t="shared" si="169"/>
        <v>0.60211049037864683</v>
      </c>
      <c r="L44" s="201">
        <f t="shared" si="196"/>
        <v>0.59877675840978595</v>
      </c>
      <c r="M44" s="201">
        <f t="shared" si="156"/>
        <v>0.61854022376132123</v>
      </c>
      <c r="N44" s="201">
        <f t="shared" si="156"/>
        <v>0.60094886663152347</v>
      </c>
      <c r="O44" s="201">
        <f t="shared" si="157"/>
        <v>0.58444216990788123</v>
      </c>
      <c r="P44" s="201">
        <f t="shared" si="158"/>
        <v>0.63955187530443258</v>
      </c>
      <c r="Q44" s="201">
        <f t="shared" si="159"/>
        <v>0.63619575253924288</v>
      </c>
      <c r="R44" s="201">
        <f t="shared" si="160"/>
        <v>0.6485333333333333</v>
      </c>
      <c r="S44" s="202"/>
      <c r="T44" s="361">
        <v>4.3974848126431283</v>
      </c>
      <c r="U44" s="203"/>
      <c r="V44" s="119"/>
      <c r="W44" s="119"/>
      <c r="X44" s="200" t="s">
        <v>17</v>
      </c>
      <c r="Y44" s="201">
        <v>0.50043365134431916</v>
      </c>
      <c r="Z44" s="201">
        <v>0.50772025431425971</v>
      </c>
      <c r="AA44" s="201">
        <v>0.47882136279926335</v>
      </c>
      <c r="AB44" s="201">
        <v>0.49659863945578231</v>
      </c>
      <c r="AC44" s="201">
        <v>0.57192676547515253</v>
      </c>
      <c r="AD44" s="201">
        <v>0.54479999999999995</v>
      </c>
      <c r="AE44" s="201">
        <v>0.56499575191163975</v>
      </c>
      <c r="AF44" s="201">
        <v>0.57911646586345378</v>
      </c>
      <c r="AG44" s="419">
        <v>0.60211049037864683</v>
      </c>
      <c r="AH44" s="201">
        <v>0.59877675840978595</v>
      </c>
      <c r="AI44" s="201">
        <v>0.61854022376132123</v>
      </c>
      <c r="AJ44" s="201">
        <v>0.60094886663152347</v>
      </c>
      <c r="AK44" s="201">
        <v>0.58444216990788123</v>
      </c>
      <c r="AL44" s="201">
        <v>0.63955187530443258</v>
      </c>
      <c r="AM44" s="201">
        <v>0.63619575253924288</v>
      </c>
      <c r="AN44" s="201">
        <v>0.6485333333333333</v>
      </c>
      <c r="AO44" s="202"/>
      <c r="AZ44" s="319"/>
      <c r="BJ44" s="600"/>
      <c r="BK44" s="186" t="s">
        <v>73</v>
      </c>
      <c r="BL44" s="133">
        <v>74</v>
      </c>
      <c r="BM44" s="135">
        <v>77</v>
      </c>
      <c r="BN44" s="135">
        <v>74</v>
      </c>
      <c r="BO44" s="133">
        <v>81</v>
      </c>
      <c r="BP44" s="135">
        <v>92</v>
      </c>
      <c r="BQ44" s="135">
        <v>98</v>
      </c>
      <c r="BR44" s="135">
        <v>97</v>
      </c>
      <c r="BS44" s="133">
        <v>96</v>
      </c>
      <c r="BT44" s="133">
        <v>80</v>
      </c>
      <c r="BU44" s="133">
        <v>74</v>
      </c>
      <c r="BV44" s="133">
        <v>71</v>
      </c>
      <c r="BW44" s="133">
        <v>62</v>
      </c>
      <c r="BX44" s="133">
        <v>61</v>
      </c>
      <c r="BY44" s="133">
        <v>68</v>
      </c>
      <c r="BZ44" s="133">
        <v>60</v>
      </c>
      <c r="CA44" s="133">
        <v>43</v>
      </c>
      <c r="CB44" s="133"/>
      <c r="CD44" s="616"/>
      <c r="CE44" s="186" t="s">
        <v>73</v>
      </c>
      <c r="CF44" s="133">
        <v>519</v>
      </c>
      <c r="CG44" s="135">
        <v>592</v>
      </c>
      <c r="CH44" s="135">
        <v>636</v>
      </c>
      <c r="CI44" s="133">
        <v>657</v>
      </c>
      <c r="CJ44" s="135">
        <v>700</v>
      </c>
      <c r="CK44" s="135">
        <v>776</v>
      </c>
      <c r="CL44" s="135">
        <v>805</v>
      </c>
      <c r="CM44" s="133">
        <v>785</v>
      </c>
      <c r="CN44" s="133">
        <v>790</v>
      </c>
      <c r="CO44" s="133">
        <v>819</v>
      </c>
      <c r="CP44" s="133">
        <v>877</v>
      </c>
      <c r="CQ44" s="133">
        <v>831</v>
      </c>
      <c r="CR44" s="133">
        <v>796</v>
      </c>
      <c r="CS44" s="133">
        <v>782</v>
      </c>
      <c r="CT44" s="133">
        <v>670</v>
      </c>
      <c r="CU44" s="133">
        <v>707</v>
      </c>
      <c r="CV44" s="133"/>
    </row>
    <row r="45" spans="2:100">
      <c r="G45" s="119"/>
      <c r="H45" s="119"/>
      <c r="I45" s="119"/>
      <c r="J45" s="119"/>
      <c r="K45" s="119"/>
      <c r="L45" s="119"/>
      <c r="M45" s="119"/>
      <c r="N45" s="119"/>
      <c r="O45" s="119"/>
      <c r="P45" s="119"/>
      <c r="Q45" s="119"/>
      <c r="R45" s="119"/>
      <c r="S45" s="151"/>
      <c r="T45" s="91"/>
      <c r="U45" s="319"/>
      <c r="V45" s="119"/>
      <c r="W45" s="119"/>
      <c r="AG45" s="281"/>
      <c r="AH45" s="319"/>
      <c r="AM45" s="307"/>
      <c r="AN45" s="151"/>
      <c r="AO45" s="151"/>
      <c r="AZ45" s="319"/>
      <c r="BJ45" s="600"/>
      <c r="BK45" s="186" t="s">
        <v>74</v>
      </c>
      <c r="BL45" s="133">
        <v>117</v>
      </c>
      <c r="BM45" s="135">
        <v>144</v>
      </c>
      <c r="BN45" s="135">
        <v>161</v>
      </c>
      <c r="BO45" s="133">
        <v>180</v>
      </c>
      <c r="BP45" s="135">
        <v>187</v>
      </c>
      <c r="BQ45" s="135">
        <v>212</v>
      </c>
      <c r="BR45" s="135">
        <v>195</v>
      </c>
      <c r="BS45" s="133">
        <v>220</v>
      </c>
      <c r="BT45" s="133">
        <v>188</v>
      </c>
      <c r="BU45" s="133">
        <v>204</v>
      </c>
      <c r="BV45" s="133">
        <v>178</v>
      </c>
      <c r="BW45" s="133">
        <v>158</v>
      </c>
      <c r="BX45" s="133">
        <v>161</v>
      </c>
      <c r="BY45" s="133">
        <v>155</v>
      </c>
      <c r="BZ45" s="133">
        <v>153</v>
      </c>
      <c r="CA45" s="133">
        <v>140</v>
      </c>
      <c r="CB45" s="133"/>
      <c r="CD45" s="616"/>
      <c r="CE45" s="186" t="s">
        <v>74</v>
      </c>
      <c r="CF45" s="133">
        <v>470</v>
      </c>
      <c r="CG45" s="135">
        <v>565</v>
      </c>
      <c r="CH45" s="135">
        <v>697</v>
      </c>
      <c r="CI45" s="133">
        <v>765</v>
      </c>
      <c r="CJ45" s="135">
        <v>781</v>
      </c>
      <c r="CK45" s="135">
        <v>851</v>
      </c>
      <c r="CL45" s="135">
        <v>877</v>
      </c>
      <c r="CM45" s="133">
        <v>959</v>
      </c>
      <c r="CN45" s="133">
        <v>928</v>
      </c>
      <c r="CO45" s="133">
        <v>955</v>
      </c>
      <c r="CP45" s="133">
        <v>960</v>
      </c>
      <c r="CQ45" s="133">
        <v>1039</v>
      </c>
      <c r="CR45" s="133">
        <v>1034</v>
      </c>
      <c r="CS45" s="133">
        <v>998</v>
      </c>
      <c r="CT45" s="133">
        <v>942</v>
      </c>
      <c r="CU45" s="133">
        <v>834</v>
      </c>
      <c r="CV45" s="133"/>
    </row>
    <row r="46" spans="2:100">
      <c r="G46" s="119"/>
      <c r="H46" s="119"/>
      <c r="I46" s="119"/>
      <c r="J46" s="119"/>
      <c r="K46" s="119"/>
      <c r="L46" s="119"/>
      <c r="M46" s="119"/>
      <c r="N46" s="119"/>
      <c r="O46" s="119"/>
      <c r="P46" s="119"/>
      <c r="Q46" s="119"/>
      <c r="R46" s="119"/>
      <c r="S46" s="151"/>
      <c r="T46" s="91"/>
      <c r="U46" s="319"/>
      <c r="V46" s="119"/>
      <c r="W46" s="119"/>
      <c r="AG46" s="281"/>
      <c r="AH46" s="319"/>
      <c r="AM46" s="307"/>
      <c r="AN46" s="151"/>
      <c r="AO46" s="151"/>
      <c r="AP46" s="151"/>
      <c r="AZ46" s="319"/>
      <c r="BJ46" s="600"/>
      <c r="BK46" s="186" t="s">
        <v>36</v>
      </c>
      <c r="BL46" s="133">
        <v>0</v>
      </c>
      <c r="BM46" s="135">
        <v>0</v>
      </c>
      <c r="BN46" s="135">
        <v>0</v>
      </c>
      <c r="BO46" s="133">
        <v>0</v>
      </c>
      <c r="BP46" s="135">
        <v>0</v>
      </c>
      <c r="BQ46" s="135">
        <v>0</v>
      </c>
      <c r="BR46" s="135">
        <v>0</v>
      </c>
      <c r="BS46" s="135">
        <v>0</v>
      </c>
      <c r="BT46" s="133">
        <v>0</v>
      </c>
      <c r="BU46" s="133">
        <v>0</v>
      </c>
      <c r="BV46" s="135">
        <v>0</v>
      </c>
      <c r="BW46" s="135">
        <v>0</v>
      </c>
      <c r="BX46" s="135">
        <v>0</v>
      </c>
      <c r="BY46" s="135">
        <v>0</v>
      </c>
      <c r="BZ46" s="135">
        <v>0</v>
      </c>
      <c r="CA46" s="135">
        <v>0</v>
      </c>
      <c r="CB46" s="135"/>
      <c r="CD46" s="616"/>
      <c r="CE46" s="186" t="s">
        <v>36</v>
      </c>
      <c r="CF46" s="133">
        <v>0</v>
      </c>
      <c r="CG46" s="135">
        <v>0</v>
      </c>
      <c r="CH46" s="135">
        <v>0</v>
      </c>
      <c r="CI46" s="133">
        <v>0</v>
      </c>
      <c r="CJ46" s="135">
        <v>0</v>
      </c>
      <c r="CK46" s="135">
        <v>0</v>
      </c>
      <c r="CL46" s="135">
        <v>0</v>
      </c>
      <c r="CM46" s="135">
        <v>0</v>
      </c>
      <c r="CN46" s="133">
        <v>0</v>
      </c>
      <c r="CO46" s="133">
        <v>0</v>
      </c>
      <c r="CP46" s="135">
        <v>0</v>
      </c>
      <c r="CQ46" s="135">
        <v>0</v>
      </c>
      <c r="CR46" s="135">
        <v>0</v>
      </c>
      <c r="CS46" s="135">
        <v>0</v>
      </c>
      <c r="CT46" s="135">
        <v>0</v>
      </c>
      <c r="CU46" s="135">
        <v>0</v>
      </c>
      <c r="CV46" s="135"/>
    </row>
    <row r="47" spans="2:100">
      <c r="G47" s="119"/>
      <c r="H47" s="119"/>
      <c r="I47" s="119"/>
      <c r="J47" s="119"/>
      <c r="K47" s="119"/>
      <c r="L47" s="119"/>
      <c r="M47" s="119"/>
      <c r="N47" s="119"/>
      <c r="O47" s="119"/>
      <c r="P47" s="119"/>
      <c r="Q47" s="119"/>
      <c r="R47" s="119"/>
      <c r="S47" s="151"/>
      <c r="T47" s="91"/>
      <c r="U47" s="319"/>
      <c r="V47" s="119"/>
      <c r="W47" s="119"/>
      <c r="AG47" s="281"/>
      <c r="AH47" s="319"/>
      <c r="AM47" s="307"/>
      <c r="AN47" s="151"/>
      <c r="AO47" s="151"/>
      <c r="AQ47" s="151"/>
      <c r="AR47" s="151"/>
      <c r="AS47" s="151"/>
      <c r="AT47" s="151"/>
      <c r="AU47" s="151"/>
      <c r="AV47" s="151"/>
      <c r="AW47" s="151"/>
      <c r="AX47" s="151"/>
      <c r="AY47" s="151"/>
      <c r="AZ47" s="307"/>
      <c r="BA47" s="307"/>
      <c r="BB47" s="307"/>
      <c r="BC47" s="307"/>
      <c r="BD47" s="307"/>
      <c r="BE47" s="151"/>
      <c r="BF47" s="151"/>
      <c r="BG47" s="151"/>
      <c r="BH47" s="151"/>
      <c r="BJ47" s="600"/>
      <c r="BK47" s="131" t="s">
        <v>144</v>
      </c>
      <c r="BL47" s="133">
        <v>0</v>
      </c>
      <c r="BM47" s="135">
        <v>0</v>
      </c>
      <c r="BN47" s="135">
        <v>0</v>
      </c>
      <c r="BO47" s="133">
        <v>0</v>
      </c>
      <c r="BP47" s="135">
        <v>0</v>
      </c>
      <c r="BQ47" s="135">
        <v>0</v>
      </c>
      <c r="BR47" s="135">
        <v>0</v>
      </c>
      <c r="BS47" s="135">
        <v>0</v>
      </c>
      <c r="BT47" s="133">
        <v>0</v>
      </c>
      <c r="BU47" s="135">
        <v>0</v>
      </c>
      <c r="BV47" s="133">
        <v>0</v>
      </c>
      <c r="BW47" s="135">
        <v>26</v>
      </c>
      <c r="BX47" s="135">
        <v>24</v>
      </c>
      <c r="BY47" s="135">
        <v>24</v>
      </c>
      <c r="BZ47" s="135">
        <v>24</v>
      </c>
      <c r="CA47" s="135">
        <v>17</v>
      </c>
      <c r="CB47" s="135"/>
      <c r="CD47" s="616"/>
      <c r="CE47" s="131" t="s">
        <v>144</v>
      </c>
      <c r="CF47" s="133">
        <v>0</v>
      </c>
      <c r="CG47" s="135">
        <v>0</v>
      </c>
      <c r="CH47" s="135">
        <v>0</v>
      </c>
      <c r="CI47" s="133">
        <v>0</v>
      </c>
      <c r="CJ47" s="135">
        <v>0</v>
      </c>
      <c r="CK47" s="135">
        <v>0</v>
      </c>
      <c r="CL47" s="135">
        <v>0</v>
      </c>
      <c r="CM47" s="135">
        <v>0</v>
      </c>
      <c r="CN47" s="133">
        <v>0</v>
      </c>
      <c r="CO47" s="135">
        <v>0</v>
      </c>
      <c r="CP47" s="133">
        <v>0</v>
      </c>
      <c r="CQ47" s="135">
        <v>74</v>
      </c>
      <c r="CR47" s="135">
        <v>66</v>
      </c>
      <c r="CS47" s="135">
        <v>75</v>
      </c>
      <c r="CT47" s="135">
        <v>91</v>
      </c>
      <c r="CU47" s="135">
        <v>65</v>
      </c>
      <c r="CV47" s="135"/>
    </row>
    <row r="48" spans="2:100">
      <c r="G48" s="119"/>
      <c r="H48" s="119"/>
      <c r="I48" s="119"/>
      <c r="J48" s="119"/>
      <c r="K48" s="119"/>
      <c r="L48" s="119"/>
      <c r="M48" s="119"/>
      <c r="N48" s="119"/>
      <c r="O48" s="119"/>
      <c r="P48" s="119"/>
      <c r="Q48" s="119"/>
      <c r="R48" s="119"/>
      <c r="S48" s="151"/>
      <c r="T48" s="91"/>
      <c r="U48" s="319"/>
      <c r="V48" s="119"/>
      <c r="W48" s="119"/>
      <c r="AG48" s="281"/>
      <c r="AH48" s="319"/>
      <c r="AM48" s="307"/>
      <c r="AN48" s="151"/>
      <c r="AO48" s="151"/>
      <c r="AQ48" s="151"/>
      <c r="AR48" s="151"/>
      <c r="AS48" s="151"/>
      <c r="AT48" s="151"/>
      <c r="AU48" s="151"/>
      <c r="AV48" s="151"/>
      <c r="AW48" s="151"/>
      <c r="AX48" s="151"/>
      <c r="AY48" s="151"/>
      <c r="AZ48" s="307"/>
      <c r="BA48" s="307"/>
      <c r="BB48" s="307"/>
      <c r="BC48" s="307"/>
      <c r="BD48" s="307"/>
      <c r="BE48" s="151"/>
      <c r="BF48" s="151"/>
      <c r="BG48" s="151"/>
      <c r="BH48" s="151"/>
      <c r="BJ48" s="600"/>
      <c r="BK48" s="186" t="s">
        <v>71</v>
      </c>
      <c r="BL48" s="133">
        <v>221</v>
      </c>
      <c r="BM48" s="135">
        <v>249</v>
      </c>
      <c r="BN48" s="135">
        <v>251</v>
      </c>
      <c r="BO48" s="133">
        <v>264</v>
      </c>
      <c r="BP48" s="135">
        <v>309</v>
      </c>
      <c r="BQ48" s="135">
        <v>330</v>
      </c>
      <c r="BR48" s="135">
        <v>327</v>
      </c>
      <c r="BS48" s="135">
        <v>346</v>
      </c>
      <c r="BT48" s="133">
        <v>401</v>
      </c>
      <c r="BU48" s="133">
        <v>329</v>
      </c>
      <c r="BV48" s="135">
        <v>355</v>
      </c>
      <c r="BW48" s="135">
        <v>348</v>
      </c>
      <c r="BX48" s="135">
        <v>307</v>
      </c>
      <c r="BY48" s="135">
        <v>345</v>
      </c>
      <c r="BZ48" s="135">
        <v>298</v>
      </c>
      <c r="CA48" s="135">
        <v>315</v>
      </c>
      <c r="CB48" s="135"/>
      <c r="CD48" s="616"/>
      <c r="CE48" s="186" t="s">
        <v>71</v>
      </c>
      <c r="CF48" s="133">
        <v>451</v>
      </c>
      <c r="CG48" s="135">
        <v>492</v>
      </c>
      <c r="CH48" s="135">
        <v>564</v>
      </c>
      <c r="CI48" s="133">
        <v>629</v>
      </c>
      <c r="CJ48" s="135">
        <v>719</v>
      </c>
      <c r="CK48" s="135">
        <v>743</v>
      </c>
      <c r="CL48" s="135">
        <v>798</v>
      </c>
      <c r="CM48" s="135">
        <v>890</v>
      </c>
      <c r="CN48" s="133">
        <v>954</v>
      </c>
      <c r="CO48" s="133">
        <v>1006</v>
      </c>
      <c r="CP48" s="135">
        <v>981</v>
      </c>
      <c r="CQ48" s="135">
        <v>978</v>
      </c>
      <c r="CR48" s="135">
        <v>1097</v>
      </c>
      <c r="CS48" s="135">
        <v>1072</v>
      </c>
      <c r="CT48" s="135">
        <v>995</v>
      </c>
      <c r="CU48" s="135">
        <v>1027</v>
      </c>
      <c r="CV48" s="135"/>
    </row>
    <row r="49" spans="2:100">
      <c r="G49" s="119"/>
      <c r="H49" s="119"/>
      <c r="I49" s="119"/>
      <c r="J49" s="119"/>
      <c r="K49" s="119"/>
      <c r="L49" s="119"/>
      <c r="M49" s="119"/>
      <c r="N49" s="119"/>
      <c r="O49" s="119"/>
      <c r="P49" s="119"/>
      <c r="Q49" s="119"/>
      <c r="R49" s="119"/>
      <c r="S49" s="151"/>
      <c r="T49" s="91"/>
      <c r="U49" s="319"/>
      <c r="V49" s="119"/>
      <c r="W49" s="119"/>
      <c r="AG49" s="281"/>
      <c r="AH49" s="319"/>
      <c r="AM49" s="307"/>
      <c r="AN49" s="151"/>
      <c r="AO49" s="151"/>
      <c r="AQ49" s="151"/>
      <c r="AR49" s="151"/>
      <c r="AS49" s="151"/>
      <c r="AT49" s="151"/>
      <c r="AU49" s="151"/>
      <c r="AV49" s="151"/>
      <c r="AW49" s="151"/>
      <c r="AX49" s="151"/>
      <c r="AY49" s="151"/>
      <c r="AZ49" s="307"/>
      <c r="BA49" s="307"/>
      <c r="BB49" s="307"/>
      <c r="BC49" s="307"/>
      <c r="BD49" s="307"/>
      <c r="BE49" s="151"/>
      <c r="BF49" s="151"/>
      <c r="BG49" s="151"/>
      <c r="BH49" s="151"/>
      <c r="BJ49" s="601"/>
      <c r="BK49" s="207" t="s">
        <v>53</v>
      </c>
      <c r="BL49" s="192">
        <f>BL46+BL48+$V$11*BL47</f>
        <v>221</v>
      </c>
      <c r="BM49" s="193">
        <f t="shared" ref="BM49" si="197">BM46+BM48+$V$11*BM47</f>
        <v>249</v>
      </c>
      <c r="BN49" s="193">
        <f t="shared" ref="BN49" si="198">BN46+BN48+$V$11*BN47</f>
        <v>251</v>
      </c>
      <c r="BO49" s="192">
        <f t="shared" ref="BO49" si="199">BO46+BO48+$V$11*BO47</f>
        <v>264</v>
      </c>
      <c r="BP49" s="193">
        <f t="shared" ref="BP49" si="200">BP46+BP48+$V$11*BP47</f>
        <v>309</v>
      </c>
      <c r="BQ49" s="193">
        <f t="shared" ref="BQ49" si="201">BQ46+BQ48+$V$11*BQ47</f>
        <v>330</v>
      </c>
      <c r="BR49" s="193">
        <f t="shared" ref="BR49" si="202">BR46+BR48+$V$11*BR47</f>
        <v>327</v>
      </c>
      <c r="BS49" s="194">
        <f t="shared" ref="BS49" si="203">BS46+BS48+$V$11*BS47</f>
        <v>346</v>
      </c>
      <c r="BT49" s="194">
        <f t="shared" ref="BT49" si="204">BT46+BT48+$V$11*BT47</f>
        <v>401</v>
      </c>
      <c r="BU49" s="194">
        <f t="shared" ref="BU49" si="205">BU46+BU48+$V$11*BU47</f>
        <v>329</v>
      </c>
      <c r="BV49" s="193">
        <v>355</v>
      </c>
      <c r="BW49" s="389">
        <v>361</v>
      </c>
      <c r="BX49" s="389">
        <v>319</v>
      </c>
      <c r="BY49" s="389">
        <f t="shared" ref="BY49:BZ49" si="206">BY46+BY48+$V$11*BY47</f>
        <v>357</v>
      </c>
      <c r="BZ49" s="389">
        <f t="shared" si="206"/>
        <v>310</v>
      </c>
      <c r="CA49" s="389">
        <f t="shared" ref="CA49" si="207">CA46+CA48+$V$11*CA47</f>
        <v>323.5</v>
      </c>
      <c r="CB49" s="473"/>
      <c r="CD49" s="617"/>
      <c r="CE49" s="123" t="s">
        <v>53</v>
      </c>
      <c r="CF49" s="194">
        <f t="shared" ref="CF49" si="208">CF46+CF48+$V$11*CF47</f>
        <v>451</v>
      </c>
      <c r="CG49" s="194">
        <f t="shared" ref="CG49" si="209">CG46+CG48+$V$11*CG47</f>
        <v>492</v>
      </c>
      <c r="CH49" s="194">
        <f t="shared" ref="CH49" si="210">CH46+CH48+$V$11*CH47</f>
        <v>564</v>
      </c>
      <c r="CI49" s="194">
        <f t="shared" ref="CI49" si="211">CI46+CI48+$V$11*CI47</f>
        <v>629</v>
      </c>
      <c r="CJ49" s="194">
        <f t="shared" ref="CJ49" si="212">CJ46+CJ48+$V$11*CJ47</f>
        <v>719</v>
      </c>
      <c r="CK49" s="194">
        <f t="shared" ref="CK49" si="213">CK46+CK48+$V$11*CK47</f>
        <v>743</v>
      </c>
      <c r="CL49" s="194">
        <f t="shared" ref="CL49" si="214">CL46+CL48+$V$11*CL47</f>
        <v>798</v>
      </c>
      <c r="CM49" s="194">
        <f t="shared" ref="CM49" si="215">CM46+CM48+$V$11*CM47</f>
        <v>890</v>
      </c>
      <c r="CN49" s="194">
        <f t="shared" ref="CN49" si="216">CN46+CN48+$V$11*CN47</f>
        <v>954</v>
      </c>
      <c r="CO49" s="194">
        <v>1006</v>
      </c>
      <c r="CP49" s="194">
        <v>981</v>
      </c>
      <c r="CQ49" s="194">
        <v>1015</v>
      </c>
      <c r="CR49" s="194">
        <v>1130</v>
      </c>
      <c r="CS49" s="194">
        <f t="shared" ref="CS49:CT49" si="217">CS46+CS48+$V$11*CS47</f>
        <v>1109.5</v>
      </c>
      <c r="CT49" s="389">
        <f t="shared" si="217"/>
        <v>1040.5</v>
      </c>
      <c r="CU49" s="389">
        <f t="shared" ref="CU49" si="218">CU46+CU48+$V$11*CU47</f>
        <v>1059.5</v>
      </c>
      <c r="CV49" s="473"/>
    </row>
    <row r="50" spans="2:100">
      <c r="B50" s="186"/>
      <c r="C50" s="186"/>
      <c r="D50" s="186"/>
      <c r="E50" s="186"/>
      <c r="F50" s="195"/>
      <c r="G50" s="195"/>
      <c r="H50" s="195"/>
      <c r="I50" s="195"/>
      <c r="J50" s="195"/>
      <c r="K50" s="195"/>
      <c r="L50" s="195"/>
      <c r="M50" s="195"/>
      <c r="N50" s="195"/>
      <c r="O50" s="195"/>
      <c r="P50" s="195"/>
      <c r="Q50" s="195"/>
      <c r="R50" s="195"/>
      <c r="S50" s="195"/>
      <c r="T50" s="214"/>
      <c r="U50" s="195"/>
      <c r="V50" s="188"/>
      <c r="W50" s="126"/>
      <c r="X50" s="186"/>
      <c r="Y50" s="186"/>
      <c r="Z50" s="186"/>
      <c r="AA50" s="186"/>
      <c r="AB50" s="195"/>
      <c r="AC50" s="195"/>
      <c r="AD50" s="195"/>
      <c r="AE50" s="195"/>
      <c r="AF50" s="195"/>
      <c r="AG50" s="417"/>
      <c r="AH50" s="195"/>
      <c r="AI50" s="195"/>
      <c r="AJ50" s="195"/>
      <c r="AK50" s="195"/>
      <c r="AL50" s="195"/>
      <c r="AM50" s="195"/>
      <c r="AN50" s="195"/>
      <c r="AO50" s="195"/>
      <c r="AQ50" s="151"/>
      <c r="AR50" s="151"/>
      <c r="AS50" s="151"/>
      <c r="AT50" s="151"/>
      <c r="AU50" s="151"/>
      <c r="AV50" s="151"/>
      <c r="AW50" s="151"/>
      <c r="AX50" s="151"/>
      <c r="AY50" s="151"/>
      <c r="AZ50" s="307"/>
      <c r="BA50" s="307"/>
      <c r="BB50" s="307"/>
      <c r="BC50" s="307"/>
      <c r="BD50" s="307"/>
      <c r="BE50" s="151"/>
      <c r="BF50" s="151"/>
      <c r="BG50" s="151"/>
      <c r="BH50" s="151"/>
      <c r="BJ50" s="381"/>
      <c r="BK50" s="208"/>
      <c r="BL50" s="208"/>
      <c r="BM50" s="208"/>
      <c r="BN50" s="208"/>
      <c r="BO50" s="208"/>
      <c r="BP50" s="208"/>
      <c r="BQ50" s="208"/>
      <c r="BR50" s="208"/>
      <c r="BS50" s="322"/>
      <c r="BT50" s="322"/>
      <c r="BU50" s="322"/>
      <c r="BV50" s="322"/>
      <c r="BW50" s="307"/>
      <c r="BX50" s="307"/>
      <c r="BY50" s="307"/>
      <c r="CD50" s="380"/>
      <c r="CN50" s="319"/>
      <c r="CP50" s="307"/>
      <c r="CQ50" s="307"/>
      <c r="CR50" s="307"/>
      <c r="CS50" s="307"/>
    </row>
    <row r="51" spans="2:100">
      <c r="B51" s="123" t="s">
        <v>3</v>
      </c>
      <c r="C51" s="123" t="s">
        <v>122</v>
      </c>
      <c r="D51" s="123" t="s">
        <v>121</v>
      </c>
      <c r="E51" s="123" t="s">
        <v>120</v>
      </c>
      <c r="F51" s="123" t="s">
        <v>49</v>
      </c>
      <c r="G51" s="123" t="s">
        <v>48</v>
      </c>
      <c r="H51" s="123" t="s">
        <v>47</v>
      </c>
      <c r="I51" s="123" t="s">
        <v>46</v>
      </c>
      <c r="J51" s="123" t="s">
        <v>45</v>
      </c>
      <c r="K51" s="123" t="s">
        <v>44</v>
      </c>
      <c r="L51" s="123" t="s">
        <v>43</v>
      </c>
      <c r="M51" s="123" t="s">
        <v>95</v>
      </c>
      <c r="N51" s="123" t="s">
        <v>69</v>
      </c>
      <c r="O51" s="123" t="s">
        <v>77</v>
      </c>
      <c r="P51" s="123" t="s">
        <v>143</v>
      </c>
      <c r="Q51" s="123" t="str">
        <f>Q35</f>
        <v>2018-19</v>
      </c>
      <c r="R51" s="123" t="str">
        <f>R35</f>
        <v>2019-20</v>
      </c>
      <c r="S51" s="125"/>
      <c r="T51" s="85" t="s">
        <v>111</v>
      </c>
      <c r="U51" s="125"/>
      <c r="V51" s="119"/>
      <c r="W51" s="119"/>
      <c r="X51" s="123" t="s">
        <v>3</v>
      </c>
      <c r="Y51" s="123" t="s">
        <v>122</v>
      </c>
      <c r="Z51" s="123" t="s">
        <v>121</v>
      </c>
      <c r="AA51" s="123" t="s">
        <v>120</v>
      </c>
      <c r="AB51" s="123" t="s">
        <v>49</v>
      </c>
      <c r="AC51" s="123" t="s">
        <v>48</v>
      </c>
      <c r="AD51" s="123" t="s">
        <v>47</v>
      </c>
      <c r="AE51" s="123" t="s">
        <v>46</v>
      </c>
      <c r="AF51" s="123" t="s">
        <v>45</v>
      </c>
      <c r="AG51" s="191" t="s">
        <v>44</v>
      </c>
      <c r="AH51" s="123" t="s">
        <v>43</v>
      </c>
      <c r="AI51" s="123" t="s">
        <v>95</v>
      </c>
      <c r="AJ51" s="123" t="s">
        <v>69</v>
      </c>
      <c r="AK51" s="123" t="s">
        <v>77</v>
      </c>
      <c r="AL51" s="123" t="str">
        <f>$AL$3</f>
        <v>2017-18</v>
      </c>
      <c r="AM51" s="123" t="str">
        <f>AM19</f>
        <v>2018-19</v>
      </c>
      <c r="AN51" s="123" t="str">
        <f>AN35</f>
        <v>2019-20</v>
      </c>
      <c r="AO51" s="125"/>
      <c r="AQ51" s="123" t="s">
        <v>3</v>
      </c>
      <c r="AR51" s="123" t="s">
        <v>122</v>
      </c>
      <c r="AS51" s="123" t="s">
        <v>121</v>
      </c>
      <c r="AT51" s="123" t="s">
        <v>120</v>
      </c>
      <c r="AU51" s="123" t="s">
        <v>49</v>
      </c>
      <c r="AV51" s="123" t="s">
        <v>48</v>
      </c>
      <c r="AW51" s="123" t="s">
        <v>47</v>
      </c>
      <c r="AX51" s="123" t="s">
        <v>46</v>
      </c>
      <c r="AY51" s="123" t="s">
        <v>45</v>
      </c>
      <c r="AZ51" s="123" t="s">
        <v>44</v>
      </c>
      <c r="BA51" s="123" t="s">
        <v>43</v>
      </c>
      <c r="BB51" s="123" t="s">
        <v>95</v>
      </c>
      <c r="BC51" s="125" t="s">
        <v>69</v>
      </c>
      <c r="BD51" s="125" t="s">
        <v>77</v>
      </c>
      <c r="BE51" s="125" t="str">
        <f t="shared" ref="BE51:BF51" si="219">BE35</f>
        <v>2017-18</v>
      </c>
      <c r="BF51" s="125" t="str">
        <f t="shared" si="219"/>
        <v>2018-19</v>
      </c>
      <c r="BG51" s="125" t="str">
        <f>BG35</f>
        <v>2019-20</v>
      </c>
      <c r="BH51" s="125"/>
      <c r="BJ51" s="218"/>
      <c r="BK51" s="123" t="s">
        <v>3</v>
      </c>
      <c r="BL51" s="123" t="s">
        <v>122</v>
      </c>
      <c r="BM51" s="123" t="s">
        <v>121</v>
      </c>
      <c r="BN51" s="123" t="s">
        <v>120</v>
      </c>
      <c r="BO51" s="123" t="s">
        <v>49</v>
      </c>
      <c r="BP51" s="123" t="s">
        <v>48</v>
      </c>
      <c r="BQ51" s="123" t="s">
        <v>47</v>
      </c>
      <c r="BR51" s="123" t="s">
        <v>46</v>
      </c>
      <c r="BS51" s="123" t="s">
        <v>45</v>
      </c>
      <c r="BT51" s="123" t="s">
        <v>44</v>
      </c>
      <c r="BU51" s="123" t="s">
        <v>43</v>
      </c>
      <c r="BV51" s="123" t="s">
        <v>95</v>
      </c>
      <c r="BW51" s="125" t="s">
        <v>69</v>
      </c>
      <c r="BX51" s="125" t="str">
        <f t="shared" ref="BX51:CA51" si="220">BX35</f>
        <v>2016-17</v>
      </c>
      <c r="BY51" s="125" t="str">
        <f t="shared" si="220"/>
        <v>2017-18</v>
      </c>
      <c r="BZ51" s="125" t="str">
        <f t="shared" si="220"/>
        <v>2018-19</v>
      </c>
      <c r="CA51" s="125" t="str">
        <f t="shared" si="220"/>
        <v>2019-20</v>
      </c>
      <c r="CB51" s="125"/>
      <c r="CD51" s="380"/>
      <c r="CE51" s="123" t="s">
        <v>3</v>
      </c>
      <c r="CF51" s="123" t="s">
        <v>122</v>
      </c>
      <c r="CG51" s="123" t="s">
        <v>121</v>
      </c>
      <c r="CH51" s="123" t="s">
        <v>120</v>
      </c>
      <c r="CI51" s="123" t="s">
        <v>49</v>
      </c>
      <c r="CJ51" s="123" t="s">
        <v>48</v>
      </c>
      <c r="CK51" s="123" t="s">
        <v>47</v>
      </c>
      <c r="CL51" s="123" t="s">
        <v>46</v>
      </c>
      <c r="CM51" s="123" t="s">
        <v>45</v>
      </c>
      <c r="CN51" s="123" t="s">
        <v>44</v>
      </c>
      <c r="CO51" s="123" t="s">
        <v>43</v>
      </c>
      <c r="CP51" s="123" t="s">
        <v>95</v>
      </c>
      <c r="CQ51" s="123" t="s">
        <v>69</v>
      </c>
      <c r="CR51" s="123" t="str">
        <f>CR35</f>
        <v>2016-17</v>
      </c>
      <c r="CS51" s="123" t="str">
        <f t="shared" ref="CS51:CU51" si="221">CS35</f>
        <v>2017-18</v>
      </c>
      <c r="CT51" s="123" t="str">
        <f t="shared" si="221"/>
        <v>2018-19</v>
      </c>
      <c r="CU51" s="123" t="str">
        <f t="shared" si="221"/>
        <v>2019-20</v>
      </c>
      <c r="CV51" s="125"/>
    </row>
    <row r="52" spans="2:100" ht="18" customHeight="1">
      <c r="B52" s="186" t="s">
        <v>72</v>
      </c>
      <c r="C52" s="133">
        <f t="shared" ref="C52:N54" si="222">Y52+BL52*$V$6+BL59*$V$8</f>
        <v>1803.2</v>
      </c>
      <c r="D52" s="133">
        <f t="shared" si="222"/>
        <v>1749.6</v>
      </c>
      <c r="E52" s="133">
        <f t="shared" si="222"/>
        <v>1864.8</v>
      </c>
      <c r="F52" s="133">
        <f t="shared" si="222"/>
        <v>2217.8000000000002</v>
      </c>
      <c r="G52" s="133">
        <f t="shared" si="222"/>
        <v>2273.8000000000002</v>
      </c>
      <c r="H52" s="133">
        <f t="shared" si="222"/>
        <v>2662</v>
      </c>
      <c r="I52" s="133">
        <f t="shared" si="222"/>
        <v>2492</v>
      </c>
      <c r="J52" s="133">
        <f t="shared" si="222"/>
        <v>2241.1999999999998</v>
      </c>
      <c r="K52" s="133">
        <f t="shared" si="222"/>
        <v>2342.1999999999998</v>
      </c>
      <c r="L52" s="133">
        <f t="shared" si="222"/>
        <v>2506.1999999999998</v>
      </c>
      <c r="M52" s="133">
        <f t="shared" si="222"/>
        <v>2316.6</v>
      </c>
      <c r="N52" s="133">
        <f t="shared" si="222"/>
        <v>2219</v>
      </c>
      <c r="O52" s="133">
        <f t="shared" ref="O52:R52" si="223">AK52+BX52*$V$6+BX59*$V$8</f>
        <v>2166.4</v>
      </c>
      <c r="P52" s="133">
        <f t="shared" si="223"/>
        <v>2283.8000000000002</v>
      </c>
      <c r="Q52" s="133">
        <f t="shared" si="223"/>
        <v>2356</v>
      </c>
      <c r="R52" s="133">
        <f t="shared" si="223"/>
        <v>2442.6</v>
      </c>
      <c r="S52" s="187"/>
      <c r="T52" s="204">
        <v>308.33434666499983</v>
      </c>
      <c r="U52" s="133"/>
      <c r="V52" s="119"/>
      <c r="W52" s="119"/>
      <c r="X52" s="186" t="s">
        <v>72</v>
      </c>
      <c r="Y52" s="133">
        <v>1294</v>
      </c>
      <c r="Z52" s="133">
        <v>1260</v>
      </c>
      <c r="AA52" s="133">
        <v>1338</v>
      </c>
      <c r="AB52" s="133">
        <v>1577</v>
      </c>
      <c r="AC52" s="133">
        <v>1639</v>
      </c>
      <c r="AD52" s="133">
        <v>1916</v>
      </c>
      <c r="AE52" s="133">
        <v>1793</v>
      </c>
      <c r="AF52" s="133">
        <v>1647</v>
      </c>
      <c r="AG52" s="416">
        <v>1745</v>
      </c>
      <c r="AH52" s="133">
        <v>1863</v>
      </c>
      <c r="AI52" s="133">
        <v>1728</v>
      </c>
      <c r="AJ52" s="133">
        <v>1664</v>
      </c>
      <c r="AK52" s="133">
        <v>1654</v>
      </c>
      <c r="AL52" s="133">
        <v>1734</v>
      </c>
      <c r="AM52" s="133">
        <v>1775</v>
      </c>
      <c r="AN52" s="133">
        <v>1918</v>
      </c>
      <c r="AO52" s="133"/>
      <c r="AQ52" s="186" t="s">
        <v>128</v>
      </c>
      <c r="AR52" s="133">
        <v>0</v>
      </c>
      <c r="AS52" s="133">
        <v>0</v>
      </c>
      <c r="AT52" s="133">
        <v>0</v>
      </c>
      <c r="AU52" s="133">
        <v>0</v>
      </c>
      <c r="AV52" s="133">
        <v>0</v>
      </c>
      <c r="AW52" s="133">
        <v>0</v>
      </c>
      <c r="AX52" s="133">
        <v>0</v>
      </c>
      <c r="AY52" s="133">
        <v>0</v>
      </c>
      <c r="AZ52" s="133">
        <v>0</v>
      </c>
      <c r="BA52" s="133">
        <v>0</v>
      </c>
      <c r="BB52" s="133">
        <v>0</v>
      </c>
      <c r="BC52" s="132">
        <v>0</v>
      </c>
      <c r="BD52" s="132">
        <v>0</v>
      </c>
      <c r="BE52" s="132">
        <v>0</v>
      </c>
      <c r="BF52" s="132">
        <v>0</v>
      </c>
      <c r="BG52" s="132">
        <v>0</v>
      </c>
      <c r="BH52" s="133"/>
      <c r="BJ52" s="602" t="s">
        <v>98</v>
      </c>
      <c r="BK52" s="186" t="s">
        <v>72</v>
      </c>
      <c r="BL52" s="133">
        <v>604</v>
      </c>
      <c r="BM52" s="135">
        <v>587</v>
      </c>
      <c r="BN52" s="135">
        <v>626</v>
      </c>
      <c r="BO52" s="133">
        <v>771</v>
      </c>
      <c r="BP52" s="135">
        <v>766</v>
      </c>
      <c r="BQ52" s="135">
        <v>910</v>
      </c>
      <c r="BR52" s="135">
        <v>835</v>
      </c>
      <c r="BS52" s="132">
        <v>719</v>
      </c>
      <c r="BT52" s="132">
        <v>724</v>
      </c>
      <c r="BU52" s="132">
        <v>779</v>
      </c>
      <c r="BV52" s="132">
        <v>712</v>
      </c>
      <c r="BW52" s="132">
        <v>665</v>
      </c>
      <c r="BX52" s="132">
        <v>623</v>
      </c>
      <c r="BY52" s="132">
        <v>671</v>
      </c>
      <c r="BZ52" s="132">
        <v>710</v>
      </c>
      <c r="CA52" s="132">
        <v>647</v>
      </c>
      <c r="CB52" s="133"/>
      <c r="CD52" s="612" t="s">
        <v>51</v>
      </c>
      <c r="CE52" s="189" t="s">
        <v>72</v>
      </c>
      <c r="CF52" s="132">
        <v>38</v>
      </c>
      <c r="CG52" s="166">
        <v>37</v>
      </c>
      <c r="CH52" s="166">
        <v>44</v>
      </c>
      <c r="CI52" s="132">
        <v>37</v>
      </c>
      <c r="CJ52" s="166">
        <v>32</v>
      </c>
      <c r="CK52" s="166">
        <v>28</v>
      </c>
      <c r="CL52" s="166">
        <v>43</v>
      </c>
      <c r="CM52" s="132">
        <v>25</v>
      </c>
      <c r="CN52" s="132">
        <v>31</v>
      </c>
      <c r="CO52" s="132">
        <v>24</v>
      </c>
      <c r="CP52" s="133">
        <v>28</v>
      </c>
      <c r="CQ52" s="133">
        <v>29</v>
      </c>
      <c r="CR52" s="133">
        <v>25</v>
      </c>
      <c r="CS52" s="133">
        <v>23</v>
      </c>
      <c r="CT52" s="132">
        <v>20</v>
      </c>
      <c r="CU52" s="132">
        <v>11</v>
      </c>
      <c r="CV52" s="133"/>
    </row>
    <row r="53" spans="2:100">
      <c r="B53" s="186" t="s">
        <v>73</v>
      </c>
      <c r="C53" s="133">
        <f t="shared" si="222"/>
        <v>1631.2</v>
      </c>
      <c r="D53" s="133">
        <f t="shared" si="222"/>
        <v>1662.8</v>
      </c>
      <c r="E53" s="133">
        <f t="shared" si="222"/>
        <v>1558.4</v>
      </c>
      <c r="F53" s="133">
        <f t="shared" si="222"/>
        <v>1695.4</v>
      </c>
      <c r="G53" s="133">
        <f t="shared" si="222"/>
        <v>1954.8000000000002</v>
      </c>
      <c r="H53" s="133">
        <f t="shared" si="222"/>
        <v>2098.6</v>
      </c>
      <c r="I53" s="133">
        <f t="shared" si="222"/>
        <v>2351.8000000000002</v>
      </c>
      <c r="J53" s="133">
        <f t="shared" si="222"/>
        <v>2117.8000000000002</v>
      </c>
      <c r="K53" s="133">
        <f t="shared" si="222"/>
        <v>2150.6</v>
      </c>
      <c r="L53" s="133">
        <f t="shared" si="222"/>
        <v>2244</v>
      </c>
      <c r="M53" s="133">
        <f t="shared" si="222"/>
        <v>2417.4</v>
      </c>
      <c r="N53" s="133">
        <f t="shared" si="222"/>
        <v>2390.4</v>
      </c>
      <c r="O53" s="133">
        <f t="shared" ref="O53:R53" si="224">AK53+BX53*$V$6+BX60*$V$8</f>
        <v>2317</v>
      </c>
      <c r="P53" s="133">
        <f t="shared" si="224"/>
        <v>2259.6</v>
      </c>
      <c r="Q53" s="133">
        <f t="shared" si="224"/>
        <v>2280.1999999999998</v>
      </c>
      <c r="R53" s="133">
        <f t="shared" si="224"/>
        <v>2386.1999999999998</v>
      </c>
      <c r="S53" s="187"/>
      <c r="T53" s="204">
        <v>280.96789535856732</v>
      </c>
      <c r="U53" s="133"/>
      <c r="V53" s="119"/>
      <c r="W53" s="119"/>
      <c r="X53" s="186" t="s">
        <v>73</v>
      </c>
      <c r="Y53" s="133">
        <v>1178</v>
      </c>
      <c r="Z53" s="133">
        <v>1205</v>
      </c>
      <c r="AA53" s="133">
        <v>1131</v>
      </c>
      <c r="AB53" s="133">
        <v>1218</v>
      </c>
      <c r="AC53" s="133">
        <v>1384</v>
      </c>
      <c r="AD53" s="133">
        <v>1496</v>
      </c>
      <c r="AE53" s="133">
        <v>1664</v>
      </c>
      <c r="AF53" s="133">
        <v>1523</v>
      </c>
      <c r="AG53" s="416">
        <v>1561</v>
      </c>
      <c r="AH53" s="133">
        <v>1636</v>
      </c>
      <c r="AI53" s="133">
        <v>1764</v>
      </c>
      <c r="AJ53" s="133">
        <v>1722</v>
      </c>
      <c r="AK53" s="133">
        <v>1702</v>
      </c>
      <c r="AL53" s="133">
        <v>1678</v>
      </c>
      <c r="AM53" s="133">
        <v>1714</v>
      </c>
      <c r="AN53" s="133">
        <v>1809</v>
      </c>
      <c r="AO53" s="133"/>
      <c r="AQ53" s="131" t="s">
        <v>144</v>
      </c>
      <c r="AR53" s="133">
        <v>0</v>
      </c>
      <c r="AS53" s="135">
        <v>0</v>
      </c>
      <c r="AT53" s="135">
        <v>0</v>
      </c>
      <c r="AU53" s="133">
        <v>0</v>
      </c>
      <c r="AV53" s="135">
        <v>0</v>
      </c>
      <c r="AW53" s="135">
        <v>0</v>
      </c>
      <c r="AX53" s="135">
        <v>0</v>
      </c>
      <c r="AY53" s="135">
        <v>0</v>
      </c>
      <c r="AZ53" s="133">
        <v>0</v>
      </c>
      <c r="BA53" s="135">
        <v>0</v>
      </c>
      <c r="BB53" s="133">
        <v>0</v>
      </c>
      <c r="BC53" s="133">
        <v>54</v>
      </c>
      <c r="BD53" s="133">
        <v>37</v>
      </c>
      <c r="BE53" s="133">
        <v>49</v>
      </c>
      <c r="BF53" s="133">
        <v>49</v>
      </c>
      <c r="BG53" s="133">
        <v>49</v>
      </c>
      <c r="BH53" s="133"/>
      <c r="BJ53" s="600"/>
      <c r="BK53" s="186" t="s">
        <v>73</v>
      </c>
      <c r="BL53" s="133">
        <v>469</v>
      </c>
      <c r="BM53" s="135">
        <v>501</v>
      </c>
      <c r="BN53" s="135">
        <v>458</v>
      </c>
      <c r="BO53" s="133">
        <v>538</v>
      </c>
      <c r="BP53" s="135">
        <v>641</v>
      </c>
      <c r="BQ53" s="135">
        <v>667</v>
      </c>
      <c r="BR53" s="135">
        <v>771</v>
      </c>
      <c r="BS53" s="133">
        <v>671</v>
      </c>
      <c r="BT53" s="133">
        <v>662</v>
      </c>
      <c r="BU53" s="133">
        <v>700</v>
      </c>
      <c r="BV53" s="133">
        <v>748</v>
      </c>
      <c r="BW53" s="133">
        <v>778</v>
      </c>
      <c r="BX53" s="133">
        <v>695</v>
      </c>
      <c r="BY53" s="133">
        <v>672</v>
      </c>
      <c r="BZ53" s="133">
        <v>669</v>
      </c>
      <c r="CA53" s="133">
        <v>679</v>
      </c>
      <c r="CB53" s="133"/>
      <c r="CD53" s="613"/>
      <c r="CE53" s="186" t="s">
        <v>73</v>
      </c>
      <c r="CF53" s="133">
        <v>108</v>
      </c>
      <c r="CG53" s="135">
        <v>84</v>
      </c>
      <c r="CH53" s="135">
        <v>96</v>
      </c>
      <c r="CI53" s="133">
        <v>72</v>
      </c>
      <c r="CJ53" s="135">
        <v>92</v>
      </c>
      <c r="CK53" s="135">
        <v>96</v>
      </c>
      <c r="CL53" s="135">
        <v>99</v>
      </c>
      <c r="CM53" s="133">
        <v>73</v>
      </c>
      <c r="CN53" s="133">
        <v>85</v>
      </c>
      <c r="CO53" s="133">
        <v>59</v>
      </c>
      <c r="CP53" s="133">
        <v>73</v>
      </c>
      <c r="CQ53" s="133">
        <v>66</v>
      </c>
      <c r="CR53" s="133">
        <v>80</v>
      </c>
      <c r="CS53" s="133">
        <v>59</v>
      </c>
      <c r="CT53" s="133">
        <v>59</v>
      </c>
      <c r="CU53" s="133">
        <v>53</v>
      </c>
      <c r="CV53" s="133"/>
    </row>
    <row r="54" spans="2:100">
      <c r="B54" s="186" t="s">
        <v>74</v>
      </c>
      <c r="C54" s="133">
        <f t="shared" si="222"/>
        <v>1689.4</v>
      </c>
      <c r="D54" s="133">
        <f t="shared" si="222"/>
        <v>1779.8</v>
      </c>
      <c r="E54" s="133">
        <f t="shared" si="222"/>
        <v>1773.8</v>
      </c>
      <c r="F54" s="133">
        <f t="shared" si="222"/>
        <v>1777.4</v>
      </c>
      <c r="G54" s="133">
        <f t="shared" si="222"/>
        <v>1958.2</v>
      </c>
      <c r="H54" s="133">
        <f t="shared" si="222"/>
        <v>2287.8000000000002</v>
      </c>
      <c r="I54" s="133">
        <f t="shared" si="222"/>
        <v>2350.8000000000002</v>
      </c>
      <c r="J54" s="133">
        <f t="shared" si="222"/>
        <v>2420.6</v>
      </c>
      <c r="K54" s="133">
        <f t="shared" si="222"/>
        <v>2329.8000000000002</v>
      </c>
      <c r="L54" s="133">
        <f t="shared" si="222"/>
        <v>2422</v>
      </c>
      <c r="M54" s="133">
        <f t="shared" si="222"/>
        <v>2583.1999999999998</v>
      </c>
      <c r="N54" s="133">
        <f t="shared" si="222"/>
        <v>2778.6</v>
      </c>
      <c r="O54" s="133">
        <f t="shared" ref="O54:R54" si="225">AK54+BX54*$V$6+BX61*$V$8</f>
        <v>2770</v>
      </c>
      <c r="P54" s="133">
        <f t="shared" si="225"/>
        <v>2777</v>
      </c>
      <c r="Q54" s="133">
        <f t="shared" si="225"/>
        <v>2667.8</v>
      </c>
      <c r="R54" s="133">
        <f t="shared" si="225"/>
        <v>2780.8</v>
      </c>
      <c r="S54" s="187"/>
      <c r="T54" s="204">
        <v>303.75969742178904</v>
      </c>
      <c r="U54" s="133"/>
      <c r="V54" s="119"/>
      <c r="W54" s="119"/>
      <c r="X54" s="186" t="s">
        <v>74</v>
      </c>
      <c r="Y54" s="133">
        <v>1195</v>
      </c>
      <c r="Z54" s="133">
        <v>1244</v>
      </c>
      <c r="AA54" s="133">
        <v>1256</v>
      </c>
      <c r="AB54" s="133">
        <v>1243</v>
      </c>
      <c r="AC54" s="133">
        <v>1370</v>
      </c>
      <c r="AD54" s="133">
        <v>1552</v>
      </c>
      <c r="AE54" s="133">
        <v>1621</v>
      </c>
      <c r="AF54" s="133">
        <v>1661</v>
      </c>
      <c r="AG54" s="416">
        <v>1619</v>
      </c>
      <c r="AH54" s="133">
        <v>1702</v>
      </c>
      <c r="AI54" s="133">
        <v>1815</v>
      </c>
      <c r="AJ54" s="133">
        <v>1942</v>
      </c>
      <c r="AK54" s="133">
        <v>1952</v>
      </c>
      <c r="AL54" s="133">
        <v>1993</v>
      </c>
      <c r="AM54" s="133">
        <v>1914</v>
      </c>
      <c r="AN54" s="133">
        <v>2049</v>
      </c>
      <c r="AO54" s="133"/>
      <c r="AQ54" s="186" t="s">
        <v>71</v>
      </c>
      <c r="AR54" s="133">
        <v>1204</v>
      </c>
      <c r="AS54" s="133">
        <v>1121</v>
      </c>
      <c r="AT54" s="133">
        <v>1116</v>
      </c>
      <c r="AU54" s="133">
        <v>1258</v>
      </c>
      <c r="AV54" s="133">
        <v>1256</v>
      </c>
      <c r="AW54" s="133">
        <v>1275</v>
      </c>
      <c r="AX54" s="133">
        <v>1320</v>
      </c>
      <c r="AY54" s="133">
        <v>1514</v>
      </c>
      <c r="AZ54" s="133">
        <v>1638</v>
      </c>
      <c r="BA54" s="133">
        <v>1756</v>
      </c>
      <c r="BB54" s="133">
        <v>1825</v>
      </c>
      <c r="BC54" s="133">
        <v>1997</v>
      </c>
      <c r="BD54" s="133">
        <v>1993</v>
      </c>
      <c r="BE54" s="133">
        <v>2024</v>
      </c>
      <c r="BF54" s="133">
        <v>2082</v>
      </c>
      <c r="BG54" s="133">
        <v>2061</v>
      </c>
      <c r="BH54" s="133"/>
      <c r="BJ54" s="600"/>
      <c r="BK54" s="186" t="s">
        <v>74</v>
      </c>
      <c r="BL54" s="133">
        <v>448</v>
      </c>
      <c r="BM54" s="135">
        <v>486</v>
      </c>
      <c r="BN54" s="135">
        <v>481</v>
      </c>
      <c r="BO54" s="133">
        <v>498</v>
      </c>
      <c r="BP54" s="135">
        <v>549</v>
      </c>
      <c r="BQ54" s="135">
        <v>676</v>
      </c>
      <c r="BR54" s="135">
        <v>686</v>
      </c>
      <c r="BS54" s="133">
        <v>732</v>
      </c>
      <c r="BT54" s="133">
        <v>686</v>
      </c>
      <c r="BU54" s="133">
        <v>725</v>
      </c>
      <c r="BV54" s="133">
        <v>739</v>
      </c>
      <c r="BW54" s="133">
        <v>852</v>
      </c>
      <c r="BX54" s="133">
        <v>825</v>
      </c>
      <c r="BY54" s="133">
        <v>815</v>
      </c>
      <c r="BZ54" s="133">
        <v>766</v>
      </c>
      <c r="CA54" s="133">
        <v>761</v>
      </c>
      <c r="CB54" s="133"/>
      <c r="CD54" s="613"/>
      <c r="CE54" s="186" t="s">
        <v>74</v>
      </c>
      <c r="CF54" s="133">
        <v>242</v>
      </c>
      <c r="CG54" s="135">
        <v>240</v>
      </c>
      <c r="CH54" s="135">
        <v>194</v>
      </c>
      <c r="CI54" s="133">
        <v>210</v>
      </c>
      <c r="CJ54" s="135">
        <v>225</v>
      </c>
      <c r="CK54" s="135">
        <v>263</v>
      </c>
      <c r="CL54" s="135">
        <v>247</v>
      </c>
      <c r="CM54" s="133">
        <v>239</v>
      </c>
      <c r="CN54" s="133">
        <v>199</v>
      </c>
      <c r="CO54" s="133">
        <v>177</v>
      </c>
      <c r="CP54" s="133">
        <v>226</v>
      </c>
      <c r="CQ54" s="133">
        <v>203</v>
      </c>
      <c r="CR54" s="133">
        <v>217</v>
      </c>
      <c r="CS54" s="133">
        <v>189</v>
      </c>
      <c r="CT54" s="133">
        <v>197</v>
      </c>
      <c r="CU54" s="133">
        <v>175</v>
      </c>
      <c r="CV54" s="133"/>
    </row>
    <row r="55" spans="2:100">
      <c r="B55" s="186" t="s">
        <v>10</v>
      </c>
      <c r="C55" s="133">
        <f t="shared" ref="C55:N55" si="226">Y55+BL58*$V$6+BL65*$V$8</f>
        <v>1720.2</v>
      </c>
      <c r="D55" s="133">
        <f t="shared" si="226"/>
        <v>1642</v>
      </c>
      <c r="E55" s="133">
        <f t="shared" si="226"/>
        <v>1622.6</v>
      </c>
      <c r="F55" s="133">
        <f t="shared" si="226"/>
        <v>1847.4</v>
      </c>
      <c r="G55" s="133">
        <f t="shared" si="226"/>
        <v>1870.4</v>
      </c>
      <c r="H55" s="133">
        <f t="shared" si="226"/>
        <v>1875</v>
      </c>
      <c r="I55" s="133">
        <f t="shared" si="226"/>
        <v>1964.2</v>
      </c>
      <c r="J55" s="133">
        <f t="shared" si="226"/>
        <v>2285.1999999999998</v>
      </c>
      <c r="K55" s="133">
        <f t="shared" si="226"/>
        <v>2476</v>
      </c>
      <c r="L55" s="133">
        <f t="shared" si="226"/>
        <v>2627.6</v>
      </c>
      <c r="M55" s="133">
        <f t="shared" si="226"/>
        <v>2708.4</v>
      </c>
      <c r="N55" s="133">
        <f t="shared" si="226"/>
        <v>2985.3</v>
      </c>
      <c r="O55" s="133">
        <f t="shared" ref="O55:R55" si="227">AK55+BX58*$V$6+BX65*$V$8</f>
        <v>2963.5</v>
      </c>
      <c r="P55" s="133">
        <f t="shared" si="227"/>
        <v>3014.6</v>
      </c>
      <c r="Q55" s="133">
        <f t="shared" si="227"/>
        <v>3061</v>
      </c>
      <c r="R55" s="133">
        <f t="shared" si="227"/>
        <v>3000.9</v>
      </c>
      <c r="S55" s="133"/>
      <c r="T55" s="204">
        <v>350.58250510955224</v>
      </c>
      <c r="U55" s="133"/>
      <c r="V55" s="119"/>
      <c r="W55" s="119"/>
      <c r="X55" s="186" t="s">
        <v>10</v>
      </c>
      <c r="Y55" s="133">
        <v>1204</v>
      </c>
      <c r="Z55" s="133">
        <v>1121</v>
      </c>
      <c r="AA55" s="133">
        <v>1116</v>
      </c>
      <c r="AB55" s="133">
        <v>1258</v>
      </c>
      <c r="AC55" s="133">
        <v>1256</v>
      </c>
      <c r="AD55" s="133">
        <v>1275</v>
      </c>
      <c r="AE55" s="133">
        <v>1320</v>
      </c>
      <c r="AF55" s="133">
        <v>1514</v>
      </c>
      <c r="AG55" s="416">
        <f>AZ52+AZ54+$V$11*AZ53</f>
        <v>1638</v>
      </c>
      <c r="AH55" s="133">
        <f t="shared" ref="AH55" si="228">BA52+BA54+$V$11*BA53</f>
        <v>1756</v>
      </c>
      <c r="AI55" s="133">
        <v>1825</v>
      </c>
      <c r="AJ55" s="133">
        <v>2024</v>
      </c>
      <c r="AK55" s="133">
        <v>2011.5</v>
      </c>
      <c r="AL55" s="133">
        <f t="shared" ref="AL55:AN55" si="229">BE52+BE54+$V$11*BE53</f>
        <v>2048.5</v>
      </c>
      <c r="AM55" s="133">
        <f t="shared" si="229"/>
        <v>2106.5</v>
      </c>
      <c r="AN55" s="133">
        <f t="shared" si="229"/>
        <v>2085.5</v>
      </c>
      <c r="AO55" s="133"/>
      <c r="AQ55" s="186" t="s">
        <v>129</v>
      </c>
      <c r="AR55" s="133">
        <v>382</v>
      </c>
      <c r="AS55" s="133">
        <v>347</v>
      </c>
      <c r="AT55" s="133">
        <v>366</v>
      </c>
      <c r="AU55" s="133">
        <v>390</v>
      </c>
      <c r="AV55" s="133">
        <v>377</v>
      </c>
      <c r="AW55" s="133">
        <v>407</v>
      </c>
      <c r="AX55" s="133">
        <v>417</v>
      </c>
      <c r="AY55" s="133">
        <v>481</v>
      </c>
      <c r="AZ55" s="133">
        <v>429</v>
      </c>
      <c r="BA55" s="133">
        <v>421</v>
      </c>
      <c r="BB55" s="133">
        <v>414</v>
      </c>
      <c r="BC55" s="133">
        <v>373</v>
      </c>
      <c r="BD55" s="133">
        <v>344</v>
      </c>
      <c r="BE55" s="133">
        <v>379</v>
      </c>
      <c r="BF55" s="133">
        <v>383</v>
      </c>
      <c r="BG55" s="133">
        <v>400</v>
      </c>
      <c r="BH55" s="133"/>
      <c r="BJ55" s="600"/>
      <c r="BK55" s="186" t="s">
        <v>36</v>
      </c>
      <c r="BL55" s="133">
        <v>0</v>
      </c>
      <c r="BM55" s="135">
        <v>0</v>
      </c>
      <c r="BN55" s="135">
        <v>0</v>
      </c>
      <c r="BO55" s="133">
        <v>0</v>
      </c>
      <c r="BP55" s="135">
        <v>0</v>
      </c>
      <c r="BQ55" s="135">
        <v>0</v>
      </c>
      <c r="BR55" s="135">
        <v>0</v>
      </c>
      <c r="BS55" s="135">
        <v>0</v>
      </c>
      <c r="BT55" s="133">
        <v>0</v>
      </c>
      <c r="BU55" s="133">
        <v>0</v>
      </c>
      <c r="BV55" s="135">
        <v>0</v>
      </c>
      <c r="BW55" s="135">
        <v>0</v>
      </c>
      <c r="BX55" s="135">
        <v>0</v>
      </c>
      <c r="BY55" s="135">
        <v>0</v>
      </c>
      <c r="BZ55" s="135">
        <v>0</v>
      </c>
      <c r="CA55" s="135">
        <v>0</v>
      </c>
      <c r="CB55" s="135"/>
      <c r="CD55" s="613"/>
      <c r="CE55" s="186" t="s">
        <v>36</v>
      </c>
      <c r="CF55" s="133">
        <v>0</v>
      </c>
      <c r="CG55" s="135">
        <v>0</v>
      </c>
      <c r="CH55" s="135">
        <v>0</v>
      </c>
      <c r="CI55" s="133">
        <v>0</v>
      </c>
      <c r="CJ55" s="135">
        <v>0</v>
      </c>
      <c r="CK55" s="135">
        <v>0</v>
      </c>
      <c r="CL55" s="135">
        <v>0</v>
      </c>
      <c r="CM55" s="135">
        <v>0</v>
      </c>
      <c r="CN55" s="133">
        <v>0</v>
      </c>
      <c r="CO55" s="133">
        <v>0</v>
      </c>
      <c r="CP55" s="135">
        <v>0</v>
      </c>
      <c r="CQ55" s="135">
        <v>0</v>
      </c>
      <c r="CR55" s="135">
        <v>0</v>
      </c>
      <c r="CS55" s="135">
        <v>0</v>
      </c>
      <c r="CT55" s="135">
        <v>0</v>
      </c>
      <c r="CU55" s="135">
        <v>0</v>
      </c>
      <c r="CV55" s="135"/>
    </row>
    <row r="56" spans="2:100">
      <c r="B56" s="186" t="s">
        <v>11</v>
      </c>
      <c r="C56" s="133">
        <f t="shared" ref="C56:C57" si="230">Y56</f>
        <v>391</v>
      </c>
      <c r="D56" s="133">
        <f t="shared" ref="D56:D57" si="231">Z56</f>
        <v>370</v>
      </c>
      <c r="E56" s="133">
        <f t="shared" ref="E56:E57" si="232">AA56</f>
        <v>379</v>
      </c>
      <c r="F56" s="133">
        <f>AB56</f>
        <v>400</v>
      </c>
      <c r="G56" s="133">
        <f t="shared" ref="G56:G57" si="233">AC56</f>
        <v>404</v>
      </c>
      <c r="H56" s="133">
        <f t="shared" ref="H56:H57" si="234">AD56</f>
        <v>427</v>
      </c>
      <c r="I56" s="133">
        <f t="shared" ref="I56:I57" si="235">AE56</f>
        <v>432</v>
      </c>
      <c r="J56" s="133">
        <f t="shared" ref="J56:J57" si="236">AF56</f>
        <v>490</v>
      </c>
      <c r="K56" s="133">
        <f t="shared" ref="K56:K57" si="237">AG56</f>
        <v>446</v>
      </c>
      <c r="L56" s="133">
        <f t="shared" ref="L56:N60" si="238">AH56</f>
        <v>433</v>
      </c>
      <c r="M56" s="133">
        <f t="shared" si="238"/>
        <v>428</v>
      </c>
      <c r="N56" s="133">
        <f t="shared" si="238"/>
        <v>385</v>
      </c>
      <c r="O56" s="133">
        <f t="shared" ref="O56:O60" si="239">AK56</f>
        <v>358</v>
      </c>
      <c r="P56" s="133">
        <f t="shared" ref="P56:P60" si="240">AL56</f>
        <v>395</v>
      </c>
      <c r="Q56" s="133">
        <f t="shared" ref="Q56:Q60" si="241">AM56</f>
        <v>402</v>
      </c>
      <c r="R56" s="133">
        <f t="shared" ref="R56:R60" si="242">AN56</f>
        <v>415</v>
      </c>
      <c r="S56" s="133"/>
      <c r="T56" s="204">
        <v>35.804406929253211</v>
      </c>
      <c r="U56" s="133"/>
      <c r="V56" s="119"/>
      <c r="W56" s="119"/>
      <c r="X56" s="186" t="s">
        <v>11</v>
      </c>
      <c r="Y56" s="133">
        <v>391</v>
      </c>
      <c r="Z56" s="133">
        <v>370</v>
      </c>
      <c r="AA56" s="133">
        <v>379</v>
      </c>
      <c r="AB56" s="133">
        <v>400</v>
      </c>
      <c r="AC56" s="133">
        <v>404</v>
      </c>
      <c r="AD56" s="133">
        <v>427</v>
      </c>
      <c r="AE56" s="133">
        <v>432</v>
      </c>
      <c r="AF56" s="133">
        <v>490</v>
      </c>
      <c r="AG56" s="416">
        <f>AZ55+AZ56</f>
        <v>446</v>
      </c>
      <c r="AH56" s="133">
        <f>BA55+BA56</f>
        <v>433</v>
      </c>
      <c r="AI56" s="133">
        <v>428</v>
      </c>
      <c r="AJ56" s="133">
        <v>385</v>
      </c>
      <c r="AK56" s="133">
        <v>358</v>
      </c>
      <c r="AL56" s="133">
        <f t="shared" ref="AL56:AN56" si="243">BE55+BE56</f>
        <v>395</v>
      </c>
      <c r="AM56" s="133">
        <f t="shared" si="243"/>
        <v>402</v>
      </c>
      <c r="AN56" s="133">
        <f t="shared" si="243"/>
        <v>415</v>
      </c>
      <c r="AO56" s="133"/>
      <c r="AQ56" s="186" t="s">
        <v>130</v>
      </c>
      <c r="AR56" s="133">
        <v>9</v>
      </c>
      <c r="AS56" s="133">
        <v>23</v>
      </c>
      <c r="AT56" s="133">
        <v>13</v>
      </c>
      <c r="AU56" s="133">
        <v>10</v>
      </c>
      <c r="AV56" s="133">
        <v>27</v>
      </c>
      <c r="AW56" s="133">
        <v>20</v>
      </c>
      <c r="AX56" s="133">
        <v>15</v>
      </c>
      <c r="AY56" s="133">
        <v>9</v>
      </c>
      <c r="AZ56" s="133">
        <v>17</v>
      </c>
      <c r="BA56" s="133">
        <v>12</v>
      </c>
      <c r="BB56" s="133">
        <v>14</v>
      </c>
      <c r="BC56" s="133">
        <v>12</v>
      </c>
      <c r="BD56" s="133">
        <v>14</v>
      </c>
      <c r="BE56" s="133">
        <v>16</v>
      </c>
      <c r="BF56" s="133">
        <v>19</v>
      </c>
      <c r="BG56" s="133">
        <v>15</v>
      </c>
      <c r="BH56" s="133"/>
      <c r="BJ56" s="600"/>
      <c r="BK56" s="131" t="s">
        <v>144</v>
      </c>
      <c r="BL56" s="133">
        <v>0</v>
      </c>
      <c r="BM56" s="135">
        <v>0</v>
      </c>
      <c r="BN56" s="135">
        <v>0</v>
      </c>
      <c r="BO56" s="133">
        <v>0</v>
      </c>
      <c r="BP56" s="135">
        <v>0</v>
      </c>
      <c r="BQ56" s="135">
        <v>0</v>
      </c>
      <c r="BR56" s="135">
        <v>0</v>
      </c>
      <c r="BS56" s="135">
        <v>0</v>
      </c>
      <c r="BT56" s="133">
        <v>0</v>
      </c>
      <c r="BU56" s="135">
        <v>0</v>
      </c>
      <c r="BV56" s="133">
        <v>0</v>
      </c>
      <c r="BW56" s="135">
        <v>39</v>
      </c>
      <c r="BX56" s="135">
        <v>19</v>
      </c>
      <c r="BY56" s="135">
        <v>19</v>
      </c>
      <c r="BZ56" s="135">
        <v>16</v>
      </c>
      <c r="CA56" s="135">
        <v>21</v>
      </c>
      <c r="CB56" s="135"/>
      <c r="CD56" s="613"/>
      <c r="CE56" s="131" t="s">
        <v>144</v>
      </c>
      <c r="CF56" s="133">
        <v>0</v>
      </c>
      <c r="CG56" s="135">
        <v>0</v>
      </c>
      <c r="CH56" s="135">
        <v>0</v>
      </c>
      <c r="CI56" s="133">
        <v>0</v>
      </c>
      <c r="CJ56" s="135">
        <v>0</v>
      </c>
      <c r="CK56" s="135">
        <v>0</v>
      </c>
      <c r="CL56" s="135">
        <v>0</v>
      </c>
      <c r="CM56" s="135">
        <v>0</v>
      </c>
      <c r="CN56" s="133">
        <v>0</v>
      </c>
      <c r="CO56" s="135">
        <v>0</v>
      </c>
      <c r="CP56" s="133">
        <v>0</v>
      </c>
      <c r="CQ56" s="135">
        <v>17</v>
      </c>
      <c r="CR56" s="135">
        <v>13</v>
      </c>
      <c r="CS56" s="135">
        <v>11</v>
      </c>
      <c r="CT56" s="135">
        <v>11</v>
      </c>
      <c r="CU56" s="135">
        <v>14</v>
      </c>
      <c r="CV56" s="135"/>
    </row>
    <row r="57" spans="2:100">
      <c r="B57" s="186" t="s">
        <v>12</v>
      </c>
      <c r="C57" s="133">
        <f t="shared" si="230"/>
        <v>21</v>
      </c>
      <c r="D57" s="133">
        <f t="shared" si="231"/>
        <v>27</v>
      </c>
      <c r="E57" s="133">
        <f t="shared" si="232"/>
        <v>27</v>
      </c>
      <c r="F57" s="133">
        <f t="shared" ref="F57" si="244">AB57</f>
        <v>38</v>
      </c>
      <c r="G57" s="133">
        <f t="shared" si="233"/>
        <v>50</v>
      </c>
      <c r="H57" s="133">
        <f t="shared" si="234"/>
        <v>52</v>
      </c>
      <c r="I57" s="133">
        <f t="shared" si="235"/>
        <v>60</v>
      </c>
      <c r="J57" s="133">
        <f t="shared" si="236"/>
        <v>54</v>
      </c>
      <c r="K57" s="133">
        <f t="shared" si="237"/>
        <v>68</v>
      </c>
      <c r="L57" s="133">
        <f t="shared" si="238"/>
        <v>70</v>
      </c>
      <c r="M57" s="133">
        <f t="shared" si="238"/>
        <v>64</v>
      </c>
      <c r="N57" s="133">
        <f t="shared" si="238"/>
        <v>40</v>
      </c>
      <c r="O57" s="133">
        <f t="shared" si="239"/>
        <v>79</v>
      </c>
      <c r="P57" s="133">
        <f t="shared" si="240"/>
        <v>86</v>
      </c>
      <c r="Q57" s="133">
        <f t="shared" si="241"/>
        <v>68</v>
      </c>
      <c r="R57" s="133">
        <f t="shared" si="242"/>
        <v>87</v>
      </c>
      <c r="S57" s="133"/>
      <c r="T57" s="204">
        <v>17.569228149744589</v>
      </c>
      <c r="U57" s="133"/>
      <c r="V57" s="119"/>
      <c r="W57" s="119"/>
      <c r="X57" s="186" t="s">
        <v>12</v>
      </c>
      <c r="Y57" s="133">
        <v>21</v>
      </c>
      <c r="Z57" s="133">
        <v>27</v>
      </c>
      <c r="AA57" s="133">
        <v>27</v>
      </c>
      <c r="AB57" s="133">
        <v>38</v>
      </c>
      <c r="AC57" s="133">
        <v>50</v>
      </c>
      <c r="AD57" s="133">
        <v>52</v>
      </c>
      <c r="AE57" s="133">
        <v>60</v>
      </c>
      <c r="AF57" s="133">
        <v>54</v>
      </c>
      <c r="AG57" s="416">
        <f>SUM(AZ57:AZ59)</f>
        <v>68</v>
      </c>
      <c r="AH57" s="133">
        <f>SUM(BA57:BA59)</f>
        <v>70</v>
      </c>
      <c r="AI57" s="133">
        <v>64</v>
      </c>
      <c r="AJ57" s="133">
        <v>40</v>
      </c>
      <c r="AK57" s="133">
        <v>79</v>
      </c>
      <c r="AL57" s="133">
        <f t="shared" ref="AL57:AN57" si="245">SUM(BE57:BE59)</f>
        <v>86</v>
      </c>
      <c r="AM57" s="133">
        <f t="shared" si="245"/>
        <v>68</v>
      </c>
      <c r="AN57" s="133">
        <f t="shared" si="245"/>
        <v>87</v>
      </c>
      <c r="AO57" s="133"/>
      <c r="AQ57" s="186" t="s">
        <v>131</v>
      </c>
      <c r="AR57" s="133">
        <v>0</v>
      </c>
      <c r="AS57" s="133">
        <v>0</v>
      </c>
      <c r="AT57" s="133">
        <v>0</v>
      </c>
      <c r="AU57" s="133">
        <v>0</v>
      </c>
      <c r="AV57" s="133">
        <v>0</v>
      </c>
      <c r="AW57" s="133">
        <v>0</v>
      </c>
      <c r="AX57" s="133">
        <v>0</v>
      </c>
      <c r="AY57" s="133">
        <v>0</v>
      </c>
      <c r="AZ57" s="133">
        <v>0</v>
      </c>
      <c r="BA57" s="133">
        <v>0</v>
      </c>
      <c r="BB57" s="133">
        <v>0</v>
      </c>
      <c r="BC57" s="133">
        <v>0</v>
      </c>
      <c r="BD57" s="133">
        <v>0</v>
      </c>
      <c r="BE57" s="133">
        <v>0</v>
      </c>
      <c r="BF57" s="133">
        <v>0</v>
      </c>
      <c r="BG57" s="133">
        <v>0</v>
      </c>
      <c r="BH57" s="133"/>
      <c r="BJ57" s="600"/>
      <c r="BK57" s="186" t="s">
        <v>71</v>
      </c>
      <c r="BL57" s="133">
        <v>429</v>
      </c>
      <c r="BM57" s="135">
        <v>400</v>
      </c>
      <c r="BN57" s="135">
        <v>392</v>
      </c>
      <c r="BO57" s="133">
        <v>493</v>
      </c>
      <c r="BP57" s="135">
        <v>493</v>
      </c>
      <c r="BQ57" s="135">
        <v>475</v>
      </c>
      <c r="BR57" s="135">
        <v>499</v>
      </c>
      <c r="BS57" s="135">
        <v>564</v>
      </c>
      <c r="BT57" s="133">
        <v>665</v>
      </c>
      <c r="BU57" s="133">
        <v>672</v>
      </c>
      <c r="BV57" s="135">
        <v>718</v>
      </c>
      <c r="BW57" s="135">
        <v>784</v>
      </c>
      <c r="BX57" s="135">
        <v>773</v>
      </c>
      <c r="BY57" s="135">
        <v>800</v>
      </c>
      <c r="BZ57" s="135">
        <v>802</v>
      </c>
      <c r="CA57" s="135">
        <v>760</v>
      </c>
      <c r="CB57" s="135"/>
      <c r="CD57" s="613"/>
      <c r="CE57" s="186" t="s">
        <v>71</v>
      </c>
      <c r="CF57" s="133">
        <v>431</v>
      </c>
      <c r="CG57" s="135">
        <v>418</v>
      </c>
      <c r="CH57" s="135">
        <v>372</v>
      </c>
      <c r="CI57" s="133">
        <v>393</v>
      </c>
      <c r="CJ57" s="135">
        <v>424</v>
      </c>
      <c r="CK57" s="135">
        <v>396</v>
      </c>
      <c r="CL57" s="135">
        <v>406</v>
      </c>
      <c r="CM57" s="135">
        <v>490</v>
      </c>
      <c r="CN57" s="133">
        <v>486</v>
      </c>
      <c r="CO57" s="133">
        <v>482</v>
      </c>
      <c r="CP57" s="135">
        <v>497</v>
      </c>
      <c r="CQ57" s="135">
        <v>473</v>
      </c>
      <c r="CR57" s="135">
        <v>458</v>
      </c>
      <c r="CS57" s="135">
        <v>480</v>
      </c>
      <c r="CT57" s="135">
        <v>460</v>
      </c>
      <c r="CU57" s="135">
        <v>442</v>
      </c>
      <c r="CV57" s="135"/>
    </row>
    <row r="58" spans="2:100">
      <c r="B58" s="186" t="s">
        <v>146</v>
      </c>
      <c r="C58" s="195"/>
      <c r="D58" s="195"/>
      <c r="E58" s="195"/>
      <c r="F58" s="195">
        <f t="shared" ref="F58:F60" si="246">AB58</f>
        <v>11077570.690000005</v>
      </c>
      <c r="G58" s="195">
        <f t="shared" ref="G58:G60" si="247">AC58</f>
        <v>9277657.0000000019</v>
      </c>
      <c r="H58" s="195">
        <f t="shared" ref="H58:H60" si="248">AD58</f>
        <v>10899108.649999999</v>
      </c>
      <c r="I58" s="195">
        <f t="shared" ref="I58:I60" si="249">AE58</f>
        <v>10350478.84</v>
      </c>
      <c r="J58" s="195">
        <f t="shared" ref="J58:J60" si="250">AF58</f>
        <v>11444946.98</v>
      </c>
      <c r="K58" s="195">
        <f t="shared" ref="K58:K60" si="251">AG58</f>
        <v>13479053.18</v>
      </c>
      <c r="L58" s="195">
        <f t="shared" ref="L58:N58" si="252">AH58</f>
        <v>11614458.239999998</v>
      </c>
      <c r="M58" s="195">
        <f t="shared" si="252"/>
        <v>11255056.159999998</v>
      </c>
      <c r="N58" s="195">
        <f t="shared" si="252"/>
        <v>9561461.7199999969</v>
      </c>
      <c r="O58" s="195">
        <f t="shared" si="239"/>
        <v>9143624.0200000014</v>
      </c>
      <c r="P58" s="195">
        <f t="shared" si="240"/>
        <v>9482192.5099999998</v>
      </c>
      <c r="Q58" s="195">
        <f t="shared" si="241"/>
        <v>10624463.599999998</v>
      </c>
      <c r="R58" s="422">
        <f t="shared" si="242"/>
        <v>0</v>
      </c>
      <c r="S58" s="195"/>
      <c r="T58" s="204">
        <v>869160.26375066559</v>
      </c>
      <c r="U58" s="133"/>
      <c r="V58" s="119"/>
      <c r="W58" s="119"/>
      <c r="X58" s="186" t="s">
        <v>146</v>
      </c>
      <c r="Y58" s="195"/>
      <c r="Z58" s="195"/>
      <c r="AA58" s="195"/>
      <c r="AB58" s="195">
        <v>11077570.690000005</v>
      </c>
      <c r="AC58" s="195">
        <v>9277657.0000000019</v>
      </c>
      <c r="AD58" s="195">
        <v>10899108.649999999</v>
      </c>
      <c r="AE58" s="195">
        <v>10350478.84</v>
      </c>
      <c r="AF58" s="195">
        <v>11444946.98</v>
      </c>
      <c r="AG58" s="417">
        <v>13479053.18</v>
      </c>
      <c r="AH58" s="195">
        <v>11614458.239999998</v>
      </c>
      <c r="AI58" s="195">
        <v>11255056.159999998</v>
      </c>
      <c r="AJ58" s="195">
        <v>9561461.7199999969</v>
      </c>
      <c r="AK58" s="195">
        <v>9143624.0200000014</v>
      </c>
      <c r="AL58" s="195">
        <v>9482192.5099999998</v>
      </c>
      <c r="AM58" s="195">
        <v>10624463.599999998</v>
      </c>
      <c r="AN58" s="196"/>
      <c r="AO58" s="196"/>
      <c r="AQ58" s="186" t="s">
        <v>147</v>
      </c>
      <c r="AR58" s="133">
        <v>0</v>
      </c>
      <c r="AS58" s="133">
        <v>0</v>
      </c>
      <c r="AT58" s="133">
        <v>0</v>
      </c>
      <c r="AU58" s="133">
        <v>0</v>
      </c>
      <c r="AV58" s="133">
        <v>0</v>
      </c>
      <c r="AW58" s="133">
        <v>0</v>
      </c>
      <c r="AX58" s="133">
        <v>0</v>
      </c>
      <c r="AY58" s="133">
        <v>0</v>
      </c>
      <c r="AZ58" s="133">
        <v>0</v>
      </c>
      <c r="BA58" s="133">
        <v>0</v>
      </c>
      <c r="BB58" s="133">
        <v>0</v>
      </c>
      <c r="BC58" s="133">
        <v>0</v>
      </c>
      <c r="BD58" s="133">
        <v>0</v>
      </c>
      <c r="BE58" s="133">
        <v>0</v>
      </c>
      <c r="BF58" s="133">
        <v>0</v>
      </c>
      <c r="BG58" s="133">
        <v>0</v>
      </c>
      <c r="BH58" s="133"/>
      <c r="BJ58" s="601"/>
      <c r="BK58" s="191" t="s">
        <v>53</v>
      </c>
      <c r="BL58" s="192">
        <f>BL55+BL57+$V$11*BL56</f>
        <v>429</v>
      </c>
      <c r="BM58" s="193">
        <f t="shared" ref="BM58" si="253">BM55+BM57+$V$11*BM56</f>
        <v>400</v>
      </c>
      <c r="BN58" s="193">
        <f t="shared" ref="BN58" si="254">BN55+BN57+$V$11*BN56</f>
        <v>392</v>
      </c>
      <c r="BO58" s="192">
        <f t="shared" ref="BO58" si="255">BO55+BO57+$V$11*BO56</f>
        <v>493</v>
      </c>
      <c r="BP58" s="193">
        <f t="shared" ref="BP58" si="256">BP55+BP57+$V$11*BP56</f>
        <v>493</v>
      </c>
      <c r="BQ58" s="193">
        <f t="shared" ref="BQ58" si="257">BQ55+BQ57+$V$11*BQ56</f>
        <v>475</v>
      </c>
      <c r="BR58" s="193">
        <f t="shared" ref="BR58" si="258">BR55+BR57+$V$11*BR56</f>
        <v>499</v>
      </c>
      <c r="BS58" s="194">
        <f t="shared" ref="BS58" si="259">BS55+BS57+$V$11*BS56</f>
        <v>564</v>
      </c>
      <c r="BT58" s="194">
        <f t="shared" ref="BT58" si="260">BT55+BT57+$V$11*BT56</f>
        <v>665</v>
      </c>
      <c r="BU58" s="194">
        <f t="shared" ref="BU58" si="261">BU55+BU57+$V$11*BU56</f>
        <v>672</v>
      </c>
      <c r="BV58" s="193">
        <v>718</v>
      </c>
      <c r="BW58" s="389">
        <v>803.5</v>
      </c>
      <c r="BX58" s="389">
        <v>782.5</v>
      </c>
      <c r="BY58" s="389">
        <f t="shared" ref="BY58:BZ58" si="262">BY55+BY57+$V$11*BY56</f>
        <v>809.5</v>
      </c>
      <c r="BZ58" s="389">
        <f t="shared" si="262"/>
        <v>810</v>
      </c>
      <c r="CA58" s="389">
        <f t="shared" ref="CA58" si="263">CA55+CA57+$V$11*CA56</f>
        <v>770.5</v>
      </c>
      <c r="CB58" s="473"/>
      <c r="CD58" s="614"/>
      <c r="CE58" s="123" t="s">
        <v>53</v>
      </c>
      <c r="CF58" s="194">
        <f t="shared" ref="CF58" si="264">CF55+CF57+$V$11*CF56</f>
        <v>431</v>
      </c>
      <c r="CG58" s="194">
        <f t="shared" ref="CG58" si="265">CG55+CG57+$V$11*CG56</f>
        <v>418</v>
      </c>
      <c r="CH58" s="194">
        <f t="shared" ref="CH58" si="266">CH55+CH57+$V$11*CH56</f>
        <v>372</v>
      </c>
      <c r="CI58" s="194">
        <f t="shared" ref="CI58" si="267">CI55+CI57+$V$11*CI56</f>
        <v>393</v>
      </c>
      <c r="CJ58" s="194">
        <f t="shared" ref="CJ58" si="268">CJ55+CJ57+$V$11*CJ56</f>
        <v>424</v>
      </c>
      <c r="CK58" s="194">
        <f t="shared" ref="CK58" si="269">CK55+CK57+$V$11*CK56</f>
        <v>396</v>
      </c>
      <c r="CL58" s="194">
        <f t="shared" ref="CL58" si="270">CL55+CL57+$V$11*CL56</f>
        <v>406</v>
      </c>
      <c r="CM58" s="194">
        <f t="shared" ref="CM58" si="271">CM55+CM57+$V$11*CM56</f>
        <v>490</v>
      </c>
      <c r="CN58" s="194">
        <f t="shared" ref="CN58" si="272">CN55+CN57+$V$11*CN56</f>
        <v>486</v>
      </c>
      <c r="CO58" s="194">
        <v>482</v>
      </c>
      <c r="CP58" s="194">
        <v>497</v>
      </c>
      <c r="CQ58" s="194">
        <v>481.5</v>
      </c>
      <c r="CR58" s="194">
        <v>464.5</v>
      </c>
      <c r="CS58" s="194">
        <f t="shared" ref="CS58:CT58" si="273">CS55+CS57+$V$11*CS56</f>
        <v>485.5</v>
      </c>
      <c r="CT58" s="389">
        <f t="shared" si="273"/>
        <v>465.5</v>
      </c>
      <c r="CU58" s="389">
        <f t="shared" ref="CU58" si="274">CU55+CU57+$V$11*CU56</f>
        <v>449</v>
      </c>
      <c r="CV58" s="473"/>
    </row>
    <row r="59" spans="2:100" ht="18" customHeight="1">
      <c r="B59" s="186" t="s">
        <v>16</v>
      </c>
      <c r="C59" s="199">
        <f t="shared" ref="C59:C60" si="275">Y59</f>
        <v>17.96416119999801</v>
      </c>
      <c r="D59" s="199">
        <f t="shared" ref="D59:D60" si="276">Z59</f>
        <v>16.880145545704536</v>
      </c>
      <c r="E59" s="199">
        <f t="shared" ref="E59:E60" si="277">AA59</f>
        <v>16.354923330190658</v>
      </c>
      <c r="F59" s="199">
        <f t="shared" si="246"/>
        <v>17.512761020881669</v>
      </c>
      <c r="G59" s="199">
        <f t="shared" si="247"/>
        <v>16.465437002661211</v>
      </c>
      <c r="H59" s="199">
        <f t="shared" si="248"/>
        <v>15.449551660069474</v>
      </c>
      <c r="I59" s="199">
        <f t="shared" si="249"/>
        <v>15.478163867633556</v>
      </c>
      <c r="J59" s="199">
        <f t="shared" si="250"/>
        <v>17.036823093860068</v>
      </c>
      <c r="K59" s="199">
        <f t="shared" si="251"/>
        <v>18.089719708738578</v>
      </c>
      <c r="L59" s="199">
        <f t="shared" ref="L59:N60" si="278">AH59</f>
        <v>18.82786867668818</v>
      </c>
      <c r="M59" s="199">
        <f t="shared" si="278"/>
        <v>19.812693151140994</v>
      </c>
      <c r="N59" s="199">
        <f t="shared" si="278"/>
        <v>22.194118120079246</v>
      </c>
      <c r="O59" s="199">
        <f t="shared" si="239"/>
        <v>21.782053133121572</v>
      </c>
      <c r="P59" s="199">
        <f t="shared" si="240"/>
        <v>21.985825751911307</v>
      </c>
      <c r="Q59" s="199">
        <f t="shared" si="241"/>
        <v>22.428742293946243</v>
      </c>
      <c r="R59" s="199">
        <f t="shared" si="242"/>
        <v>21.980859630262024</v>
      </c>
      <c r="S59" s="199"/>
      <c r="T59" s="360">
        <v>1.1134653990013725</v>
      </c>
      <c r="U59" s="133"/>
      <c r="V59" s="119"/>
      <c r="W59" s="119"/>
      <c r="X59" s="186" t="s">
        <v>16</v>
      </c>
      <c r="Y59" s="199">
        <v>17.96416119999801</v>
      </c>
      <c r="Z59" s="199">
        <v>16.880145545704536</v>
      </c>
      <c r="AA59" s="199">
        <v>16.354923330190658</v>
      </c>
      <c r="AB59" s="199">
        <v>17.512761020881669</v>
      </c>
      <c r="AC59" s="199">
        <v>16.465437002661211</v>
      </c>
      <c r="AD59" s="199">
        <v>15.449551660069474</v>
      </c>
      <c r="AE59" s="199">
        <v>15.478163867633556</v>
      </c>
      <c r="AF59" s="199">
        <v>17.036823093860068</v>
      </c>
      <c r="AG59" s="418">
        <f>(AZ52+AZ54+$V$11*AZ53)/DH7*100</f>
        <v>18.089719708738578</v>
      </c>
      <c r="AH59" s="199">
        <f>(BA52+BA54+$V$11*BA53)/DI7*100</f>
        <v>18.82786867668818</v>
      </c>
      <c r="AI59" s="199">
        <v>19.812693151140994</v>
      </c>
      <c r="AJ59" s="199">
        <v>22.194118120079246</v>
      </c>
      <c r="AK59" s="199">
        <v>21.782053133121572</v>
      </c>
      <c r="AL59" s="199">
        <f>(BE52+BE54+$V$11*BE53)/DM7*100</f>
        <v>21.985825751911307</v>
      </c>
      <c r="AM59" s="199">
        <f>(BF52+BF54+$V$11*BF53)/DN7*100</f>
        <v>22.428742293946243</v>
      </c>
      <c r="AN59" s="199">
        <f>(BG52+BG54+$V$11*BG53)/DO7*100</f>
        <v>21.980859630262024</v>
      </c>
      <c r="AO59" s="199"/>
      <c r="AQ59" s="197" t="s">
        <v>132</v>
      </c>
      <c r="AR59" s="198">
        <v>21</v>
      </c>
      <c r="AS59" s="198">
        <v>27</v>
      </c>
      <c r="AT59" s="198">
        <v>27</v>
      </c>
      <c r="AU59" s="198">
        <v>38</v>
      </c>
      <c r="AV59" s="198">
        <v>50</v>
      </c>
      <c r="AW59" s="198">
        <v>52</v>
      </c>
      <c r="AX59" s="198">
        <v>60</v>
      </c>
      <c r="AY59" s="198">
        <v>54</v>
      </c>
      <c r="AZ59" s="198">
        <v>68</v>
      </c>
      <c r="BA59" s="198">
        <v>70</v>
      </c>
      <c r="BB59" s="198">
        <v>64</v>
      </c>
      <c r="BC59" s="198">
        <v>40</v>
      </c>
      <c r="BD59" s="198">
        <v>79</v>
      </c>
      <c r="BE59" s="198">
        <v>86</v>
      </c>
      <c r="BF59" s="198">
        <v>68</v>
      </c>
      <c r="BG59" s="198">
        <v>87</v>
      </c>
      <c r="BH59" s="133"/>
      <c r="BJ59" s="602" t="s">
        <v>99</v>
      </c>
      <c r="BK59" s="186" t="s">
        <v>72</v>
      </c>
      <c r="BL59" s="133">
        <v>26</v>
      </c>
      <c r="BM59" s="135">
        <v>20</v>
      </c>
      <c r="BN59" s="135">
        <v>26</v>
      </c>
      <c r="BO59" s="133">
        <v>24</v>
      </c>
      <c r="BP59" s="135">
        <v>22</v>
      </c>
      <c r="BQ59" s="135">
        <v>18</v>
      </c>
      <c r="BR59" s="135">
        <v>31</v>
      </c>
      <c r="BS59" s="132">
        <v>19</v>
      </c>
      <c r="BT59" s="132">
        <v>18</v>
      </c>
      <c r="BU59" s="132">
        <v>20</v>
      </c>
      <c r="BV59" s="132">
        <v>19</v>
      </c>
      <c r="BW59" s="132">
        <v>23</v>
      </c>
      <c r="BX59" s="132">
        <v>14</v>
      </c>
      <c r="BY59" s="132">
        <v>13</v>
      </c>
      <c r="BZ59" s="133">
        <v>13</v>
      </c>
      <c r="CA59" s="133">
        <v>7</v>
      </c>
      <c r="CB59" s="133"/>
      <c r="CD59" s="615" t="s">
        <v>52</v>
      </c>
      <c r="CE59" s="186" t="s">
        <v>72</v>
      </c>
      <c r="CF59" s="133">
        <v>618</v>
      </c>
      <c r="CG59" s="135">
        <v>590</v>
      </c>
      <c r="CH59" s="135">
        <v>634</v>
      </c>
      <c r="CI59" s="133">
        <v>782</v>
      </c>
      <c r="CJ59" s="135">
        <v>778</v>
      </c>
      <c r="CK59" s="135">
        <v>918</v>
      </c>
      <c r="CL59" s="135">
        <v>854</v>
      </c>
      <c r="CM59" s="133">
        <v>732</v>
      </c>
      <c r="CN59" s="133">
        <v>729</v>
      </c>
      <c r="CO59" s="133">
        <v>795</v>
      </c>
      <c r="CP59" s="133">
        <v>722</v>
      </c>
      <c r="CQ59" s="133">
        <v>682</v>
      </c>
      <c r="CR59" s="133">
        <v>626</v>
      </c>
      <c r="CS59" s="133">
        <v>674</v>
      </c>
      <c r="CT59" s="133">
        <v>716</v>
      </c>
      <c r="CU59" s="133">
        <v>650</v>
      </c>
      <c r="CV59" s="133"/>
    </row>
    <row r="60" spans="2:100">
      <c r="B60" s="200" t="s">
        <v>17</v>
      </c>
      <c r="C60" s="201">
        <f t="shared" si="275"/>
        <v>0.52558139534883719</v>
      </c>
      <c r="D60" s="201">
        <f t="shared" si="276"/>
        <v>0.53617810760667906</v>
      </c>
      <c r="E60" s="201">
        <f t="shared" si="277"/>
        <v>0.50234741784037562</v>
      </c>
      <c r="F60" s="201">
        <f t="shared" si="246"/>
        <v>0.47193877551020408</v>
      </c>
      <c r="G60" s="201">
        <f t="shared" si="247"/>
        <v>0.52894356005788712</v>
      </c>
      <c r="H60" s="201">
        <f t="shared" si="248"/>
        <v>0.49630624580255206</v>
      </c>
      <c r="I60" s="201">
        <f t="shared" si="249"/>
        <v>0.54760250173731762</v>
      </c>
      <c r="J60" s="201">
        <f t="shared" si="250"/>
        <v>0.54164305949008495</v>
      </c>
      <c r="K60" s="201">
        <f t="shared" si="251"/>
        <v>0.53395541731467078</v>
      </c>
      <c r="L60" s="201">
        <f t="shared" si="278"/>
        <v>0.54198841698841704</v>
      </c>
      <c r="M60" s="201">
        <f t="shared" si="238"/>
        <v>0.59798994974874375</v>
      </c>
      <c r="N60" s="201">
        <f t="shared" si="238"/>
        <v>0.60081883316274309</v>
      </c>
      <c r="O60" s="201">
        <f t="shared" si="239"/>
        <v>0.62188365650969524</v>
      </c>
      <c r="P60" s="201">
        <f t="shared" si="240"/>
        <v>0.64723926380368102</v>
      </c>
      <c r="Q60" s="201">
        <f t="shared" si="241"/>
        <v>0.63897216274089941</v>
      </c>
      <c r="R60" s="201">
        <f t="shared" si="242"/>
        <v>0.66323185011709607</v>
      </c>
      <c r="S60" s="202"/>
      <c r="T60" s="361">
        <v>2.3577058954554575</v>
      </c>
      <c r="U60" s="203"/>
      <c r="V60" s="119"/>
      <c r="W60" s="119"/>
      <c r="X60" s="200" t="s">
        <v>17</v>
      </c>
      <c r="Y60" s="201">
        <v>0.52558139534883719</v>
      </c>
      <c r="Z60" s="201">
        <v>0.53617810760667906</v>
      </c>
      <c r="AA60" s="201">
        <v>0.50234741784037562</v>
      </c>
      <c r="AB60" s="201">
        <v>0.47193877551020408</v>
      </c>
      <c r="AC60" s="201">
        <v>0.52894356005788712</v>
      </c>
      <c r="AD60" s="201">
        <v>0.49630624580255206</v>
      </c>
      <c r="AE60" s="201">
        <v>0.54760250173731762</v>
      </c>
      <c r="AF60" s="201">
        <v>0.54164305949008495</v>
      </c>
      <c r="AG60" s="419">
        <v>0.53395541731467078</v>
      </c>
      <c r="AH60" s="201">
        <v>0.54198841698841704</v>
      </c>
      <c r="AI60" s="201">
        <v>0.59798994974874375</v>
      </c>
      <c r="AJ60" s="201">
        <v>0.60081883316274309</v>
      </c>
      <c r="AK60" s="201">
        <v>0.62188365650969524</v>
      </c>
      <c r="AL60" s="201">
        <v>0.64723926380368102</v>
      </c>
      <c r="AM60" s="201">
        <v>0.63897216274089941</v>
      </c>
      <c r="AN60" s="201">
        <v>0.66323185011709607</v>
      </c>
      <c r="AO60" s="202"/>
      <c r="AZ60" s="319"/>
      <c r="BJ60" s="600"/>
      <c r="BK60" s="186" t="s">
        <v>73</v>
      </c>
      <c r="BL60" s="133">
        <v>78</v>
      </c>
      <c r="BM60" s="135">
        <v>57</v>
      </c>
      <c r="BN60" s="135">
        <v>61</v>
      </c>
      <c r="BO60" s="133">
        <v>47</v>
      </c>
      <c r="BP60" s="135">
        <v>58</v>
      </c>
      <c r="BQ60" s="135">
        <v>69</v>
      </c>
      <c r="BR60" s="135">
        <v>71</v>
      </c>
      <c r="BS60" s="133">
        <v>58</v>
      </c>
      <c r="BT60" s="133">
        <v>60</v>
      </c>
      <c r="BU60" s="133">
        <v>48</v>
      </c>
      <c r="BV60" s="133">
        <v>55</v>
      </c>
      <c r="BW60" s="133">
        <v>46</v>
      </c>
      <c r="BX60" s="133">
        <v>59</v>
      </c>
      <c r="BY60" s="133">
        <v>44</v>
      </c>
      <c r="BZ60" s="133">
        <v>31</v>
      </c>
      <c r="CA60" s="133">
        <v>34</v>
      </c>
      <c r="CB60" s="133"/>
      <c r="CD60" s="616"/>
      <c r="CE60" s="186" t="s">
        <v>73</v>
      </c>
      <c r="CF60" s="133">
        <v>517</v>
      </c>
      <c r="CG60" s="135">
        <v>531</v>
      </c>
      <c r="CH60" s="135">
        <v>484</v>
      </c>
      <c r="CI60" s="133">
        <v>560</v>
      </c>
      <c r="CJ60" s="135">
        <v>665</v>
      </c>
      <c r="CK60" s="135">
        <v>709</v>
      </c>
      <c r="CL60" s="135">
        <v>814</v>
      </c>
      <c r="CM60" s="133">
        <v>714</v>
      </c>
      <c r="CN60" s="133">
        <v>697</v>
      </c>
      <c r="CO60" s="133">
        <v>737</v>
      </c>
      <c r="CP60" s="133">
        <v>785</v>
      </c>
      <c r="CQ60" s="133">
        <v>804</v>
      </c>
      <c r="CR60" s="133">
        <v>733</v>
      </c>
      <c r="CS60" s="133">
        <v>701</v>
      </c>
      <c r="CT60" s="133">
        <v>672</v>
      </c>
      <c r="CU60" s="133">
        <v>694</v>
      </c>
      <c r="CV60" s="133"/>
    </row>
    <row r="61" spans="2:100">
      <c r="G61" s="119"/>
      <c r="H61" s="119"/>
      <c r="I61" s="119"/>
      <c r="J61" s="119"/>
      <c r="K61" s="119"/>
      <c r="L61" s="119"/>
      <c r="M61" s="119"/>
      <c r="N61" s="119"/>
      <c r="O61" s="119"/>
      <c r="P61" s="119"/>
      <c r="Q61" s="119"/>
      <c r="R61" s="119"/>
      <c r="S61" s="151"/>
      <c r="T61" s="91"/>
      <c r="U61" s="319"/>
      <c r="V61" s="119"/>
      <c r="W61" s="119"/>
      <c r="AG61" s="281"/>
      <c r="AH61" s="319"/>
      <c r="AM61" s="307"/>
      <c r="AN61" s="151"/>
      <c r="AO61" s="151"/>
      <c r="AP61" s="151"/>
      <c r="AZ61" s="319"/>
      <c r="BJ61" s="600"/>
      <c r="BK61" s="186" t="s">
        <v>74</v>
      </c>
      <c r="BL61" s="133">
        <v>136</v>
      </c>
      <c r="BM61" s="135">
        <v>147</v>
      </c>
      <c r="BN61" s="135">
        <v>133</v>
      </c>
      <c r="BO61" s="133">
        <v>136</v>
      </c>
      <c r="BP61" s="135">
        <v>149</v>
      </c>
      <c r="BQ61" s="135">
        <v>195</v>
      </c>
      <c r="BR61" s="135">
        <v>181</v>
      </c>
      <c r="BS61" s="133">
        <v>174</v>
      </c>
      <c r="BT61" s="133">
        <v>162</v>
      </c>
      <c r="BU61" s="133">
        <v>140</v>
      </c>
      <c r="BV61" s="133">
        <v>177</v>
      </c>
      <c r="BW61" s="133">
        <v>155</v>
      </c>
      <c r="BX61" s="133">
        <v>158</v>
      </c>
      <c r="BY61" s="133">
        <v>132</v>
      </c>
      <c r="BZ61" s="133">
        <v>141</v>
      </c>
      <c r="CA61" s="133">
        <v>123</v>
      </c>
      <c r="CB61" s="133"/>
      <c r="CD61" s="616"/>
      <c r="CE61" s="186" t="s">
        <v>74</v>
      </c>
      <c r="CF61" s="133">
        <v>478</v>
      </c>
      <c r="CG61" s="135">
        <v>540</v>
      </c>
      <c r="CH61" s="135">
        <v>553</v>
      </c>
      <c r="CI61" s="133">
        <v>560</v>
      </c>
      <c r="CJ61" s="135">
        <v>622</v>
      </c>
      <c r="CK61" s="135">
        <v>803</v>
      </c>
      <c r="CL61" s="135">
        <v>801</v>
      </c>
      <c r="CM61" s="133">
        <v>841</v>
      </c>
      <c r="CN61" s="133">
        <v>811</v>
      </c>
      <c r="CO61" s="133">
        <v>828</v>
      </c>
      <c r="CP61" s="133">
        <v>867</v>
      </c>
      <c r="CQ61" s="133">
        <v>959</v>
      </c>
      <c r="CR61" s="133">
        <v>924</v>
      </c>
      <c r="CS61" s="133">
        <v>890</v>
      </c>
      <c r="CT61" s="133">
        <v>851</v>
      </c>
      <c r="CU61" s="133">
        <v>832</v>
      </c>
      <c r="CV61" s="133"/>
    </row>
    <row r="62" spans="2:100">
      <c r="G62" s="119"/>
      <c r="H62" s="119"/>
      <c r="I62" s="119"/>
      <c r="J62" s="119"/>
      <c r="K62" s="119"/>
      <c r="L62" s="119"/>
      <c r="M62" s="119"/>
      <c r="N62" s="119"/>
      <c r="O62" s="119"/>
      <c r="P62" s="119"/>
      <c r="Q62" s="119"/>
      <c r="R62" s="119"/>
      <c r="S62" s="151"/>
      <c r="T62" s="91"/>
      <c r="U62" s="319"/>
      <c r="V62" s="119"/>
      <c r="W62" s="119"/>
      <c r="AG62" s="281"/>
      <c r="AH62" s="319"/>
      <c r="AM62" s="307"/>
      <c r="AN62" s="151"/>
      <c r="AO62" s="151"/>
      <c r="AZ62" s="319"/>
      <c r="BJ62" s="600"/>
      <c r="BK62" s="186" t="s">
        <v>36</v>
      </c>
      <c r="BL62" s="133">
        <v>0</v>
      </c>
      <c r="BM62" s="135">
        <v>0</v>
      </c>
      <c r="BN62" s="135">
        <v>0</v>
      </c>
      <c r="BO62" s="133">
        <v>0</v>
      </c>
      <c r="BP62" s="135">
        <v>0</v>
      </c>
      <c r="BQ62" s="135">
        <v>0</v>
      </c>
      <c r="BR62" s="135">
        <v>0</v>
      </c>
      <c r="BS62" s="135">
        <v>0</v>
      </c>
      <c r="BT62" s="133">
        <v>0</v>
      </c>
      <c r="BU62" s="133">
        <v>0</v>
      </c>
      <c r="BV62" s="135">
        <v>0</v>
      </c>
      <c r="BW62" s="135">
        <v>0</v>
      </c>
      <c r="BX62" s="135">
        <v>0</v>
      </c>
      <c r="BY62" s="135">
        <v>0</v>
      </c>
      <c r="BZ62" s="135">
        <v>0</v>
      </c>
      <c r="CA62" s="135">
        <v>0</v>
      </c>
      <c r="CB62" s="135"/>
      <c r="CD62" s="616"/>
      <c r="CE62" s="186" t="s">
        <v>36</v>
      </c>
      <c r="CF62" s="133">
        <v>0</v>
      </c>
      <c r="CG62" s="135">
        <v>0</v>
      </c>
      <c r="CH62" s="135">
        <v>0</v>
      </c>
      <c r="CI62" s="133">
        <v>0</v>
      </c>
      <c r="CJ62" s="135">
        <v>0</v>
      </c>
      <c r="CK62" s="135">
        <v>0</v>
      </c>
      <c r="CL62" s="135">
        <v>0</v>
      </c>
      <c r="CM62" s="135">
        <v>0</v>
      </c>
      <c r="CN62" s="133">
        <v>0</v>
      </c>
      <c r="CO62" s="133">
        <v>0</v>
      </c>
      <c r="CP62" s="135">
        <v>0</v>
      </c>
      <c r="CQ62" s="135">
        <v>0</v>
      </c>
      <c r="CR62" s="135">
        <v>0</v>
      </c>
      <c r="CS62" s="135">
        <v>0</v>
      </c>
      <c r="CT62" s="135">
        <v>0</v>
      </c>
      <c r="CU62" s="135">
        <v>0</v>
      </c>
      <c r="CV62" s="135"/>
    </row>
    <row r="63" spans="2:100">
      <c r="G63" s="119"/>
      <c r="H63" s="119"/>
      <c r="I63" s="119"/>
      <c r="J63" s="119"/>
      <c r="K63" s="119"/>
      <c r="L63" s="119"/>
      <c r="M63" s="119"/>
      <c r="N63" s="119"/>
      <c r="O63" s="119"/>
      <c r="P63" s="119"/>
      <c r="Q63" s="119"/>
      <c r="R63" s="119"/>
      <c r="S63" s="151"/>
      <c r="T63" s="91"/>
      <c r="U63" s="319"/>
      <c r="V63" s="119"/>
      <c r="W63" s="119"/>
      <c r="AG63" s="281"/>
      <c r="AH63" s="319"/>
      <c r="AM63" s="307"/>
      <c r="AN63" s="151"/>
      <c r="AO63" s="151"/>
      <c r="AQ63" s="151"/>
      <c r="AR63" s="151"/>
      <c r="AS63" s="151"/>
      <c r="AT63" s="151"/>
      <c r="AU63" s="151"/>
      <c r="AV63" s="151"/>
      <c r="AW63" s="151"/>
      <c r="AX63" s="151"/>
      <c r="AY63" s="151"/>
      <c r="AZ63" s="307"/>
      <c r="BA63" s="307"/>
      <c r="BB63" s="307"/>
      <c r="BC63" s="307"/>
      <c r="BD63" s="307"/>
      <c r="BE63" s="151"/>
      <c r="BF63" s="151"/>
      <c r="BG63" s="151"/>
      <c r="BH63" s="151"/>
      <c r="BJ63" s="600"/>
      <c r="BK63" s="131" t="s">
        <v>144</v>
      </c>
      <c r="BL63" s="133">
        <v>0</v>
      </c>
      <c r="BM63" s="135">
        <v>0</v>
      </c>
      <c r="BN63" s="135">
        <v>0</v>
      </c>
      <c r="BO63" s="133">
        <v>0</v>
      </c>
      <c r="BP63" s="135">
        <v>0</v>
      </c>
      <c r="BQ63" s="135">
        <v>0</v>
      </c>
      <c r="BR63" s="135">
        <v>0</v>
      </c>
      <c r="BS63" s="135">
        <v>0</v>
      </c>
      <c r="BT63" s="133">
        <v>0</v>
      </c>
      <c r="BU63" s="135">
        <v>0</v>
      </c>
      <c r="BV63" s="133">
        <v>0</v>
      </c>
      <c r="BW63" s="135">
        <v>9</v>
      </c>
      <c r="BX63" s="135">
        <v>10</v>
      </c>
      <c r="BY63" s="135">
        <v>11</v>
      </c>
      <c r="BZ63" s="135">
        <v>11</v>
      </c>
      <c r="CA63" s="135">
        <v>10</v>
      </c>
      <c r="CB63" s="135"/>
      <c r="CD63" s="616"/>
      <c r="CE63" s="131" t="s">
        <v>144</v>
      </c>
      <c r="CF63" s="133">
        <v>0</v>
      </c>
      <c r="CG63" s="135">
        <v>0</v>
      </c>
      <c r="CH63" s="135">
        <v>0</v>
      </c>
      <c r="CI63" s="133">
        <v>0</v>
      </c>
      <c r="CJ63" s="135">
        <v>0</v>
      </c>
      <c r="CK63" s="135">
        <v>0</v>
      </c>
      <c r="CL63" s="135">
        <v>0</v>
      </c>
      <c r="CM63" s="135">
        <v>0</v>
      </c>
      <c r="CN63" s="133">
        <v>0</v>
      </c>
      <c r="CO63" s="135">
        <v>0</v>
      </c>
      <c r="CP63" s="133">
        <v>0</v>
      </c>
      <c r="CQ63" s="135">
        <v>40</v>
      </c>
      <c r="CR63" s="135">
        <v>26</v>
      </c>
      <c r="CS63" s="135">
        <v>30</v>
      </c>
      <c r="CT63" s="135">
        <v>27</v>
      </c>
      <c r="CU63" s="135">
        <v>27</v>
      </c>
      <c r="CV63" s="135"/>
    </row>
    <row r="64" spans="2:100">
      <c r="G64" s="119"/>
      <c r="H64" s="119"/>
      <c r="I64" s="119"/>
      <c r="J64" s="119"/>
      <c r="K64" s="119"/>
      <c r="L64" s="119"/>
      <c r="M64" s="119"/>
      <c r="N64" s="119"/>
      <c r="O64" s="119"/>
      <c r="P64" s="119"/>
      <c r="Q64" s="119"/>
      <c r="R64" s="119"/>
      <c r="S64" s="151"/>
      <c r="T64" s="91"/>
      <c r="U64" s="319"/>
      <c r="V64" s="119"/>
      <c r="W64" s="119"/>
      <c r="AG64" s="281"/>
      <c r="AH64" s="319"/>
      <c r="AM64" s="307"/>
      <c r="AN64" s="151"/>
      <c r="AO64" s="151"/>
      <c r="AQ64" s="151"/>
      <c r="AR64" s="151"/>
      <c r="AS64" s="151"/>
      <c r="AT64" s="151"/>
      <c r="AU64" s="151"/>
      <c r="AV64" s="151"/>
      <c r="AW64" s="151"/>
      <c r="AX64" s="151"/>
      <c r="AY64" s="151"/>
      <c r="AZ64" s="307"/>
      <c r="BA64" s="307"/>
      <c r="BB64" s="307"/>
      <c r="BC64" s="307"/>
      <c r="BD64" s="307"/>
      <c r="BE64" s="151"/>
      <c r="BF64" s="151"/>
      <c r="BG64" s="151"/>
      <c r="BH64" s="151"/>
      <c r="BJ64" s="600"/>
      <c r="BK64" s="186" t="s">
        <v>71</v>
      </c>
      <c r="BL64" s="133">
        <v>173</v>
      </c>
      <c r="BM64" s="135">
        <v>201</v>
      </c>
      <c r="BN64" s="135">
        <v>193</v>
      </c>
      <c r="BO64" s="133">
        <v>195</v>
      </c>
      <c r="BP64" s="135">
        <v>220</v>
      </c>
      <c r="BQ64" s="135">
        <v>220</v>
      </c>
      <c r="BR64" s="135">
        <v>245</v>
      </c>
      <c r="BS64" s="135">
        <v>320</v>
      </c>
      <c r="BT64" s="133">
        <v>306</v>
      </c>
      <c r="BU64" s="133">
        <v>334</v>
      </c>
      <c r="BV64" s="135">
        <v>309</v>
      </c>
      <c r="BW64" s="135">
        <v>314</v>
      </c>
      <c r="BX64" s="135">
        <v>321</v>
      </c>
      <c r="BY64" s="135">
        <v>313</v>
      </c>
      <c r="BZ64" s="135">
        <v>301</v>
      </c>
      <c r="CA64" s="135">
        <v>294</v>
      </c>
      <c r="CB64" s="135"/>
      <c r="CD64" s="616"/>
      <c r="CE64" s="186" t="s">
        <v>71</v>
      </c>
      <c r="CF64" s="133">
        <v>344</v>
      </c>
      <c r="CG64" s="135">
        <v>384</v>
      </c>
      <c r="CH64" s="135">
        <v>406</v>
      </c>
      <c r="CI64" s="133">
        <v>490</v>
      </c>
      <c r="CJ64" s="135">
        <v>509</v>
      </c>
      <c r="CK64" s="135">
        <v>519</v>
      </c>
      <c r="CL64" s="135">
        <v>583</v>
      </c>
      <c r="CM64" s="135">
        <v>714</v>
      </c>
      <c r="CN64" s="133">
        <v>791</v>
      </c>
      <c r="CO64" s="133">
        <v>858</v>
      </c>
      <c r="CP64" s="135">
        <v>839</v>
      </c>
      <c r="CQ64" s="135">
        <v>939</v>
      </c>
      <c r="CR64" s="135">
        <v>957</v>
      </c>
      <c r="CS64" s="135">
        <v>946</v>
      </c>
      <c r="CT64" s="135">
        <v>944</v>
      </c>
      <c r="CU64" s="135">
        <v>906</v>
      </c>
      <c r="CV64" s="135"/>
    </row>
    <row r="65" spans="2:100">
      <c r="F65" s="180"/>
      <c r="T65" s="362"/>
      <c r="U65" s="320"/>
      <c r="V65" s="119"/>
      <c r="W65" s="119"/>
      <c r="AB65" s="180"/>
      <c r="AC65" s="180"/>
      <c r="AD65" s="180"/>
      <c r="AE65" s="180"/>
      <c r="AF65" s="320"/>
      <c r="AG65" s="220"/>
      <c r="AH65" s="320"/>
      <c r="AI65" s="320"/>
      <c r="AJ65" s="320"/>
      <c r="AK65" s="320"/>
      <c r="AL65" s="186"/>
      <c r="AM65" s="186"/>
      <c r="AN65" s="181"/>
      <c r="AO65" s="181"/>
      <c r="AQ65" s="151"/>
      <c r="AR65" s="151"/>
      <c r="AS65" s="151"/>
      <c r="AT65" s="151"/>
      <c r="AU65" s="151"/>
      <c r="AV65" s="151"/>
      <c r="AW65" s="151"/>
      <c r="AX65" s="151"/>
      <c r="AY65" s="151"/>
      <c r="AZ65" s="307"/>
      <c r="BA65" s="307"/>
      <c r="BB65" s="307"/>
      <c r="BC65" s="307"/>
      <c r="BD65" s="307"/>
      <c r="BE65" s="151"/>
      <c r="BF65" s="151"/>
      <c r="BG65" s="151"/>
      <c r="BH65" s="151"/>
      <c r="BJ65" s="601"/>
      <c r="BK65" s="207" t="s">
        <v>53</v>
      </c>
      <c r="BL65" s="192">
        <f>BL62+BL64+$V$11*BL63</f>
        <v>173</v>
      </c>
      <c r="BM65" s="193">
        <f t="shared" ref="BM65" si="279">BM62+BM64+$V$11*BM63</f>
        <v>201</v>
      </c>
      <c r="BN65" s="193">
        <f t="shared" ref="BN65" si="280">BN62+BN64+$V$11*BN63</f>
        <v>193</v>
      </c>
      <c r="BO65" s="192">
        <f t="shared" ref="BO65" si="281">BO62+BO64+$V$11*BO63</f>
        <v>195</v>
      </c>
      <c r="BP65" s="193">
        <f t="shared" ref="BP65" si="282">BP62+BP64+$V$11*BP63</f>
        <v>220</v>
      </c>
      <c r="BQ65" s="193">
        <f t="shared" ref="BQ65" si="283">BQ62+BQ64+$V$11*BQ63</f>
        <v>220</v>
      </c>
      <c r="BR65" s="193">
        <f t="shared" ref="BR65" si="284">BR62+BR64+$V$11*BR63</f>
        <v>245</v>
      </c>
      <c r="BS65" s="194">
        <f t="shared" ref="BS65" si="285">BS62+BS64+$V$11*BS63</f>
        <v>320</v>
      </c>
      <c r="BT65" s="194">
        <f t="shared" ref="BT65" si="286">BT62+BT64+$V$11*BT63</f>
        <v>306</v>
      </c>
      <c r="BU65" s="194">
        <f t="shared" ref="BU65" si="287">BU62+BU64+$V$11*BU63</f>
        <v>334</v>
      </c>
      <c r="BV65" s="193">
        <v>309</v>
      </c>
      <c r="BW65" s="389">
        <v>318.5</v>
      </c>
      <c r="BX65" s="389">
        <v>326</v>
      </c>
      <c r="BY65" s="389">
        <f t="shared" ref="BY65:BZ65" si="288">BY62+BY64+$V$11*BY63</f>
        <v>318.5</v>
      </c>
      <c r="BZ65" s="389">
        <f t="shared" si="288"/>
        <v>306.5</v>
      </c>
      <c r="CA65" s="389">
        <f t="shared" ref="CA65" si="289">CA62+CA64+$V$11*CA63</f>
        <v>299</v>
      </c>
      <c r="CB65" s="473"/>
      <c r="CD65" s="617"/>
      <c r="CE65" s="123" t="s">
        <v>53</v>
      </c>
      <c r="CF65" s="194">
        <f t="shared" ref="CF65" si="290">CF62+CF64+$V$11*CF63</f>
        <v>344</v>
      </c>
      <c r="CG65" s="194">
        <f t="shared" ref="CG65" si="291">CG62+CG64+$V$11*CG63</f>
        <v>384</v>
      </c>
      <c r="CH65" s="194">
        <f t="shared" ref="CH65" si="292">CH62+CH64+$V$11*CH63</f>
        <v>406</v>
      </c>
      <c r="CI65" s="194">
        <f t="shared" ref="CI65" si="293">CI62+CI64+$V$11*CI63</f>
        <v>490</v>
      </c>
      <c r="CJ65" s="194">
        <f t="shared" ref="CJ65" si="294">CJ62+CJ64+$V$11*CJ63</f>
        <v>509</v>
      </c>
      <c r="CK65" s="194">
        <f t="shared" ref="CK65" si="295">CK62+CK64+$V$11*CK63</f>
        <v>519</v>
      </c>
      <c r="CL65" s="194">
        <f t="shared" ref="CL65" si="296">CL62+CL64+$V$11*CL63</f>
        <v>583</v>
      </c>
      <c r="CM65" s="194">
        <f t="shared" ref="CM65" si="297">CM62+CM64+$V$11*CM63</f>
        <v>714</v>
      </c>
      <c r="CN65" s="194">
        <f t="shared" ref="CN65" si="298">CN62+CN64+$V$11*CN63</f>
        <v>791</v>
      </c>
      <c r="CO65" s="194">
        <v>858</v>
      </c>
      <c r="CP65" s="194">
        <v>839</v>
      </c>
      <c r="CQ65" s="194">
        <v>959</v>
      </c>
      <c r="CR65" s="194">
        <v>970</v>
      </c>
      <c r="CS65" s="194">
        <f t="shared" ref="CS65:CT65" si="299">CS62+CS64+$V$11*CS63</f>
        <v>961</v>
      </c>
      <c r="CT65" s="389">
        <f t="shared" si="299"/>
        <v>957.5</v>
      </c>
      <c r="CU65" s="389">
        <f t="shared" ref="CU65" si="300">CU62+CU64+$V$11*CU63</f>
        <v>919.5</v>
      </c>
      <c r="CV65" s="473"/>
    </row>
    <row r="66" spans="2:100" ht="18" customHeight="1">
      <c r="B66" s="186"/>
      <c r="C66" s="186"/>
      <c r="D66" s="186"/>
      <c r="E66" s="186"/>
      <c r="F66" s="195"/>
      <c r="G66" s="195"/>
      <c r="H66" s="195"/>
      <c r="I66" s="195"/>
      <c r="J66" s="195"/>
      <c r="K66" s="195"/>
      <c r="L66" s="195"/>
      <c r="M66" s="195"/>
      <c r="N66" s="195"/>
      <c r="O66" s="195"/>
      <c r="P66" s="195"/>
      <c r="Q66" s="195"/>
      <c r="R66" s="195"/>
      <c r="S66" s="195"/>
      <c r="T66" s="214"/>
      <c r="U66" s="195"/>
      <c r="V66" s="188"/>
      <c r="W66" s="126"/>
      <c r="X66" s="186"/>
      <c r="Y66" s="186"/>
      <c r="Z66" s="186"/>
      <c r="AA66" s="186"/>
      <c r="AB66" s="195"/>
      <c r="AC66" s="195"/>
      <c r="AD66" s="195"/>
      <c r="AE66" s="195"/>
      <c r="AF66" s="195"/>
      <c r="AG66" s="417"/>
      <c r="AH66" s="195"/>
      <c r="AI66" s="195"/>
      <c r="AJ66" s="195"/>
      <c r="AK66" s="195"/>
      <c r="AL66" s="195"/>
      <c r="AM66" s="195"/>
      <c r="AN66" s="195"/>
      <c r="AO66" s="195"/>
      <c r="AQ66" s="151"/>
      <c r="AR66" s="151"/>
      <c r="AS66" s="151"/>
      <c r="AT66" s="151"/>
      <c r="AU66" s="151"/>
      <c r="AV66" s="151"/>
      <c r="AW66" s="151"/>
      <c r="AX66" s="151"/>
      <c r="AY66" s="151"/>
      <c r="AZ66" s="307"/>
      <c r="BA66" s="307"/>
      <c r="BB66" s="307"/>
      <c r="BC66" s="307"/>
      <c r="BD66" s="307"/>
      <c r="BE66" s="151"/>
      <c r="BF66" s="151"/>
      <c r="BG66" s="151"/>
      <c r="BH66" s="151"/>
      <c r="BJ66" s="381"/>
      <c r="BK66" s="208"/>
      <c r="BL66" s="208"/>
      <c r="BM66" s="208"/>
      <c r="BN66" s="208"/>
      <c r="BO66" s="208"/>
      <c r="BP66" s="208"/>
      <c r="BQ66" s="208"/>
      <c r="BR66" s="208"/>
      <c r="BS66" s="322"/>
      <c r="BT66" s="322"/>
      <c r="BU66" s="322"/>
      <c r="BV66" s="322"/>
      <c r="BW66" s="307"/>
      <c r="BX66" s="307"/>
      <c r="BY66" s="307"/>
      <c r="CD66" s="380"/>
      <c r="CN66" s="319"/>
      <c r="CP66" s="307"/>
      <c r="CQ66" s="307"/>
      <c r="CR66" s="307"/>
      <c r="CS66" s="307"/>
    </row>
    <row r="67" spans="2:100">
      <c r="B67" s="123" t="s">
        <v>4</v>
      </c>
      <c r="C67" s="123" t="s">
        <v>122</v>
      </c>
      <c r="D67" s="123" t="s">
        <v>121</v>
      </c>
      <c r="E67" s="123" t="s">
        <v>120</v>
      </c>
      <c r="F67" s="123" t="s">
        <v>49</v>
      </c>
      <c r="G67" s="123" t="s">
        <v>48</v>
      </c>
      <c r="H67" s="123" t="s">
        <v>47</v>
      </c>
      <c r="I67" s="123" t="s">
        <v>46</v>
      </c>
      <c r="J67" s="123" t="s">
        <v>45</v>
      </c>
      <c r="K67" s="123" t="s">
        <v>44</v>
      </c>
      <c r="L67" s="123" t="s">
        <v>43</v>
      </c>
      <c r="M67" s="123" t="s">
        <v>95</v>
      </c>
      <c r="N67" s="123" t="s">
        <v>69</v>
      </c>
      <c r="O67" s="123" t="s">
        <v>77</v>
      </c>
      <c r="P67" s="123" t="s">
        <v>143</v>
      </c>
      <c r="Q67" s="123" t="str">
        <f>Q51</f>
        <v>2018-19</v>
      </c>
      <c r="R67" s="123" t="str">
        <f>R51</f>
        <v>2019-20</v>
      </c>
      <c r="S67" s="125"/>
      <c r="T67" s="85" t="s">
        <v>111</v>
      </c>
      <c r="U67" s="125"/>
      <c r="V67" s="119"/>
      <c r="W67" s="119"/>
      <c r="X67" s="123" t="s">
        <v>4</v>
      </c>
      <c r="Y67" s="123" t="s">
        <v>122</v>
      </c>
      <c r="Z67" s="123" t="s">
        <v>121</v>
      </c>
      <c r="AA67" s="123" t="s">
        <v>120</v>
      </c>
      <c r="AB67" s="123" t="s">
        <v>49</v>
      </c>
      <c r="AC67" s="123" t="s">
        <v>48</v>
      </c>
      <c r="AD67" s="123" t="s">
        <v>47</v>
      </c>
      <c r="AE67" s="123" t="s">
        <v>46</v>
      </c>
      <c r="AF67" s="123" t="s">
        <v>45</v>
      </c>
      <c r="AG67" s="191" t="s">
        <v>44</v>
      </c>
      <c r="AH67" s="123" t="s">
        <v>43</v>
      </c>
      <c r="AI67" s="123" t="s">
        <v>95</v>
      </c>
      <c r="AJ67" s="123" t="s">
        <v>69</v>
      </c>
      <c r="AK67" s="123" t="s">
        <v>77</v>
      </c>
      <c r="AL67" s="123" t="str">
        <f>$AL$3</f>
        <v>2017-18</v>
      </c>
      <c r="AM67" s="123" t="str">
        <f>AM35</f>
        <v>2018-19</v>
      </c>
      <c r="AN67" s="123" t="str">
        <f>AN51</f>
        <v>2019-20</v>
      </c>
      <c r="AO67" s="125"/>
      <c r="AQ67" s="123" t="s">
        <v>4</v>
      </c>
      <c r="AR67" s="123" t="s">
        <v>122</v>
      </c>
      <c r="AS67" s="123" t="s">
        <v>121</v>
      </c>
      <c r="AT67" s="123" t="s">
        <v>120</v>
      </c>
      <c r="AU67" s="123" t="s">
        <v>49</v>
      </c>
      <c r="AV67" s="123" t="s">
        <v>48</v>
      </c>
      <c r="AW67" s="123" t="s">
        <v>47</v>
      </c>
      <c r="AX67" s="123" t="s">
        <v>46</v>
      </c>
      <c r="AY67" s="123" t="s">
        <v>45</v>
      </c>
      <c r="AZ67" s="123" t="s">
        <v>44</v>
      </c>
      <c r="BA67" s="123" t="s">
        <v>43</v>
      </c>
      <c r="BB67" s="123" t="s">
        <v>95</v>
      </c>
      <c r="BC67" s="125" t="s">
        <v>69</v>
      </c>
      <c r="BD67" s="125" t="s">
        <v>77</v>
      </c>
      <c r="BE67" s="125" t="str">
        <f t="shared" ref="BE67:BF67" si="301">BE51</f>
        <v>2017-18</v>
      </c>
      <c r="BF67" s="125" t="str">
        <f t="shared" si="301"/>
        <v>2018-19</v>
      </c>
      <c r="BG67" s="125" t="str">
        <f>BG51</f>
        <v>2019-20</v>
      </c>
      <c r="BH67" s="125"/>
      <c r="BJ67" s="218"/>
      <c r="BK67" s="123" t="s">
        <v>4</v>
      </c>
      <c r="BL67" s="123" t="s">
        <v>122</v>
      </c>
      <c r="BM67" s="123" t="s">
        <v>121</v>
      </c>
      <c r="BN67" s="123" t="s">
        <v>120</v>
      </c>
      <c r="BO67" s="123" t="s">
        <v>49</v>
      </c>
      <c r="BP67" s="123" t="s">
        <v>48</v>
      </c>
      <c r="BQ67" s="123" t="s">
        <v>47</v>
      </c>
      <c r="BR67" s="123" t="s">
        <v>46</v>
      </c>
      <c r="BS67" s="123" t="s">
        <v>45</v>
      </c>
      <c r="BT67" s="123" t="s">
        <v>44</v>
      </c>
      <c r="BU67" s="123" t="s">
        <v>43</v>
      </c>
      <c r="BV67" s="123" t="s">
        <v>95</v>
      </c>
      <c r="BW67" s="125" t="s">
        <v>69</v>
      </c>
      <c r="BX67" s="125" t="str">
        <f t="shared" ref="BX67:CA67" si="302">BX51</f>
        <v>2016-17</v>
      </c>
      <c r="BY67" s="125" t="str">
        <f t="shared" si="302"/>
        <v>2017-18</v>
      </c>
      <c r="BZ67" s="125" t="str">
        <f t="shared" si="302"/>
        <v>2018-19</v>
      </c>
      <c r="CA67" s="125" t="str">
        <f t="shared" si="302"/>
        <v>2019-20</v>
      </c>
      <c r="CB67" s="125"/>
      <c r="CD67" s="380"/>
      <c r="CE67" s="123" t="s">
        <v>4</v>
      </c>
      <c r="CF67" s="123" t="s">
        <v>122</v>
      </c>
      <c r="CG67" s="123" t="s">
        <v>121</v>
      </c>
      <c r="CH67" s="123" t="s">
        <v>120</v>
      </c>
      <c r="CI67" s="123" t="s">
        <v>49</v>
      </c>
      <c r="CJ67" s="123" t="s">
        <v>48</v>
      </c>
      <c r="CK67" s="123" t="s">
        <v>47</v>
      </c>
      <c r="CL67" s="123" t="s">
        <v>46</v>
      </c>
      <c r="CM67" s="123" t="s">
        <v>45</v>
      </c>
      <c r="CN67" s="123" t="s">
        <v>44</v>
      </c>
      <c r="CO67" s="123" t="s">
        <v>43</v>
      </c>
      <c r="CP67" s="123" t="s">
        <v>95</v>
      </c>
      <c r="CQ67" s="123" t="s">
        <v>69</v>
      </c>
      <c r="CR67" s="123" t="str">
        <f>CR51</f>
        <v>2016-17</v>
      </c>
      <c r="CS67" s="123" t="str">
        <f t="shared" ref="CS67:CU67" si="303">CS51</f>
        <v>2017-18</v>
      </c>
      <c r="CT67" s="123" t="str">
        <f t="shared" si="303"/>
        <v>2018-19</v>
      </c>
      <c r="CU67" s="123" t="str">
        <f t="shared" si="303"/>
        <v>2019-20</v>
      </c>
      <c r="CV67" s="125"/>
    </row>
    <row r="68" spans="2:100">
      <c r="B68" s="186" t="s">
        <v>72</v>
      </c>
      <c r="C68" s="133">
        <f t="shared" ref="C68:N70" si="304">Y68+BL68*$V$6+BL75*$V$8</f>
        <v>5029.2</v>
      </c>
      <c r="D68" s="133">
        <f t="shared" si="304"/>
        <v>4876.8</v>
      </c>
      <c r="E68" s="133">
        <f t="shared" si="304"/>
        <v>5034.8</v>
      </c>
      <c r="F68" s="133">
        <f t="shared" si="304"/>
        <v>5241.2</v>
      </c>
      <c r="G68" s="133">
        <f t="shared" si="304"/>
        <v>5675.4</v>
      </c>
      <c r="H68" s="133">
        <f t="shared" si="304"/>
        <v>5808.2</v>
      </c>
      <c r="I68" s="133">
        <f t="shared" si="304"/>
        <v>5078.8</v>
      </c>
      <c r="J68" s="133">
        <f t="shared" si="304"/>
        <v>4956</v>
      </c>
      <c r="K68" s="133">
        <f t="shared" si="304"/>
        <v>4231.3999999999996</v>
      </c>
      <c r="L68" s="133">
        <f t="shared" si="304"/>
        <v>4447</v>
      </c>
      <c r="M68" s="133">
        <f t="shared" si="304"/>
        <v>4253.3999999999996</v>
      </c>
      <c r="N68" s="133">
        <f t="shared" si="304"/>
        <v>4168.6000000000004</v>
      </c>
      <c r="O68" s="133">
        <f t="shared" ref="O68:R68" si="305">AK68+BX68*$V$6+BX75*$V$8</f>
        <v>3873.6000000000004</v>
      </c>
      <c r="P68" s="133">
        <f t="shared" si="305"/>
        <v>4029</v>
      </c>
      <c r="Q68" s="133">
        <f t="shared" si="305"/>
        <v>3772</v>
      </c>
      <c r="R68" s="133">
        <f t="shared" si="305"/>
        <v>3937.4</v>
      </c>
      <c r="S68" s="187"/>
      <c r="T68" s="204">
        <v>497.43146306244483</v>
      </c>
      <c r="U68" s="133"/>
      <c r="V68" s="119"/>
      <c r="W68" s="119"/>
      <c r="X68" s="186" t="s">
        <v>72</v>
      </c>
      <c r="Y68" s="133">
        <v>3538</v>
      </c>
      <c r="Z68" s="133">
        <v>3450</v>
      </c>
      <c r="AA68" s="133">
        <v>3541</v>
      </c>
      <c r="AB68" s="133">
        <v>3655</v>
      </c>
      <c r="AC68" s="133">
        <v>3887</v>
      </c>
      <c r="AD68" s="133">
        <v>3877</v>
      </c>
      <c r="AE68" s="133">
        <v>3415</v>
      </c>
      <c r="AF68" s="133">
        <v>3334</v>
      </c>
      <c r="AG68" s="416">
        <v>2871</v>
      </c>
      <c r="AH68" s="133">
        <v>3001</v>
      </c>
      <c r="AI68" s="133">
        <v>2928</v>
      </c>
      <c r="AJ68" s="133">
        <v>2885</v>
      </c>
      <c r="AK68" s="133">
        <v>2711</v>
      </c>
      <c r="AL68" s="133">
        <v>2813</v>
      </c>
      <c r="AM68" s="133">
        <v>2653</v>
      </c>
      <c r="AN68" s="133">
        <v>2869</v>
      </c>
      <c r="AO68" s="133"/>
      <c r="AQ68" s="186" t="s">
        <v>128</v>
      </c>
      <c r="AR68" s="133">
        <v>2</v>
      </c>
      <c r="AS68" s="133">
        <v>3</v>
      </c>
      <c r="AT68" s="133">
        <v>0</v>
      </c>
      <c r="AU68" s="133">
        <v>0</v>
      </c>
      <c r="AV68" s="133">
        <v>0</v>
      </c>
      <c r="AW68" s="133">
        <v>0</v>
      </c>
      <c r="AX68" s="133">
        <v>0</v>
      </c>
      <c r="AY68" s="133">
        <v>0</v>
      </c>
      <c r="AZ68" s="133">
        <v>0</v>
      </c>
      <c r="BA68" s="133">
        <v>0</v>
      </c>
      <c r="BB68" s="133">
        <v>0</v>
      </c>
      <c r="BC68" s="132">
        <v>0</v>
      </c>
      <c r="BD68" s="132">
        <v>0</v>
      </c>
      <c r="BE68" s="132">
        <v>0</v>
      </c>
      <c r="BF68" s="132">
        <v>0</v>
      </c>
      <c r="BG68" s="132">
        <v>0</v>
      </c>
      <c r="BH68" s="133"/>
      <c r="BJ68" s="602" t="s">
        <v>98</v>
      </c>
      <c r="BK68" s="186" t="s">
        <v>72</v>
      </c>
      <c r="BL68" s="133">
        <v>1679</v>
      </c>
      <c r="BM68" s="135">
        <v>1591</v>
      </c>
      <c r="BN68" s="135">
        <v>1691</v>
      </c>
      <c r="BO68" s="133">
        <v>1809</v>
      </c>
      <c r="BP68" s="135">
        <v>2033</v>
      </c>
      <c r="BQ68" s="135">
        <v>2129</v>
      </c>
      <c r="BR68" s="135">
        <v>1791</v>
      </c>
      <c r="BS68" s="132">
        <v>1785</v>
      </c>
      <c r="BT68" s="132">
        <v>1503</v>
      </c>
      <c r="BU68" s="132">
        <v>1640</v>
      </c>
      <c r="BV68" s="132">
        <v>1518</v>
      </c>
      <c r="BW68" s="132">
        <v>1497</v>
      </c>
      <c r="BX68" s="132">
        <v>1362</v>
      </c>
      <c r="BY68" s="132">
        <v>1425</v>
      </c>
      <c r="BZ68" s="132">
        <v>1330</v>
      </c>
      <c r="CA68" s="132">
        <v>1268</v>
      </c>
      <c r="CB68" s="133"/>
      <c r="CD68" s="612" t="s">
        <v>51</v>
      </c>
      <c r="CE68" s="189" t="s">
        <v>72</v>
      </c>
      <c r="CF68" s="132">
        <v>217</v>
      </c>
      <c r="CG68" s="166">
        <v>218</v>
      </c>
      <c r="CH68" s="166">
        <v>190</v>
      </c>
      <c r="CI68" s="132">
        <v>191</v>
      </c>
      <c r="CJ68" s="166">
        <v>223</v>
      </c>
      <c r="CK68" s="166">
        <v>295</v>
      </c>
      <c r="CL68" s="166">
        <v>291</v>
      </c>
      <c r="CM68" s="132">
        <v>241</v>
      </c>
      <c r="CN68" s="132">
        <v>204</v>
      </c>
      <c r="CO68" s="132">
        <v>165</v>
      </c>
      <c r="CP68" s="133">
        <v>140</v>
      </c>
      <c r="CQ68" s="133">
        <v>127</v>
      </c>
      <c r="CR68" s="133">
        <v>121</v>
      </c>
      <c r="CS68" s="133">
        <v>114</v>
      </c>
      <c r="CT68" s="132">
        <v>89</v>
      </c>
      <c r="CU68" s="132">
        <v>93</v>
      </c>
      <c r="CV68" s="133"/>
    </row>
    <row r="69" spans="2:100">
      <c r="B69" s="186" t="s">
        <v>73</v>
      </c>
      <c r="C69" s="133">
        <f t="shared" si="304"/>
        <v>4681.3999999999996</v>
      </c>
      <c r="D69" s="133">
        <f t="shared" si="304"/>
        <v>4608.8</v>
      </c>
      <c r="E69" s="133">
        <f t="shared" si="304"/>
        <v>4915.8</v>
      </c>
      <c r="F69" s="133">
        <f t="shared" si="304"/>
        <v>4959</v>
      </c>
      <c r="G69" s="133">
        <f t="shared" si="304"/>
        <v>5374.4</v>
      </c>
      <c r="H69" s="133">
        <f t="shared" si="304"/>
        <v>5794.2</v>
      </c>
      <c r="I69" s="133">
        <f t="shared" si="304"/>
        <v>5126.3999999999996</v>
      </c>
      <c r="J69" s="133">
        <f t="shared" si="304"/>
        <v>5277.8</v>
      </c>
      <c r="K69" s="133">
        <f t="shared" si="304"/>
        <v>5161.2</v>
      </c>
      <c r="L69" s="133">
        <f t="shared" si="304"/>
        <v>4739.2</v>
      </c>
      <c r="M69" s="133">
        <f t="shared" si="304"/>
        <v>4849.2</v>
      </c>
      <c r="N69" s="133">
        <f t="shared" si="304"/>
        <v>4560.6000000000004</v>
      </c>
      <c r="O69" s="133">
        <f t="shared" ref="O69:R69" si="306">AK69+BX69*$V$6+BX76*$V$8</f>
        <v>4670.8</v>
      </c>
      <c r="P69" s="133">
        <f t="shared" si="306"/>
        <v>4438</v>
      </c>
      <c r="Q69" s="133">
        <f t="shared" si="306"/>
        <v>4290.8</v>
      </c>
      <c r="R69" s="133">
        <f t="shared" si="306"/>
        <v>4198.6000000000004</v>
      </c>
      <c r="S69" s="187"/>
      <c r="T69" s="204">
        <v>373.28473493210691</v>
      </c>
      <c r="U69" s="133"/>
      <c r="V69" s="119"/>
      <c r="W69" s="119"/>
      <c r="X69" s="186" t="s">
        <v>73</v>
      </c>
      <c r="Y69" s="133">
        <v>3373</v>
      </c>
      <c r="Z69" s="133">
        <v>3320</v>
      </c>
      <c r="AA69" s="133">
        <v>3486</v>
      </c>
      <c r="AB69" s="133">
        <v>3438</v>
      </c>
      <c r="AC69" s="133">
        <v>3706</v>
      </c>
      <c r="AD69" s="133">
        <v>3915</v>
      </c>
      <c r="AE69" s="133">
        <v>3422</v>
      </c>
      <c r="AF69" s="133">
        <v>3485</v>
      </c>
      <c r="AG69" s="416">
        <v>3437</v>
      </c>
      <c r="AH69" s="133">
        <v>3135</v>
      </c>
      <c r="AI69" s="133">
        <v>3228</v>
      </c>
      <c r="AJ69" s="133">
        <v>3090</v>
      </c>
      <c r="AK69" s="133">
        <v>3157</v>
      </c>
      <c r="AL69" s="133">
        <v>3040</v>
      </c>
      <c r="AM69" s="133">
        <v>2981</v>
      </c>
      <c r="AN69" s="133">
        <v>2950</v>
      </c>
      <c r="AO69" s="133"/>
      <c r="AQ69" s="131" t="s">
        <v>144</v>
      </c>
      <c r="AR69" s="133">
        <v>0</v>
      </c>
      <c r="AS69" s="135">
        <v>0</v>
      </c>
      <c r="AT69" s="135">
        <v>0</v>
      </c>
      <c r="AU69" s="133">
        <v>0</v>
      </c>
      <c r="AV69" s="135">
        <v>0</v>
      </c>
      <c r="AW69" s="135">
        <v>0</v>
      </c>
      <c r="AX69" s="135">
        <v>0</v>
      </c>
      <c r="AY69" s="135">
        <v>0</v>
      </c>
      <c r="AZ69" s="133">
        <v>0</v>
      </c>
      <c r="BA69" s="135">
        <v>0</v>
      </c>
      <c r="BB69" s="133">
        <v>0</v>
      </c>
      <c r="BC69" s="133">
        <v>194</v>
      </c>
      <c r="BD69" s="133">
        <v>175</v>
      </c>
      <c r="BE69" s="133">
        <v>212</v>
      </c>
      <c r="BF69" s="133">
        <v>162</v>
      </c>
      <c r="BG69" s="133">
        <v>224</v>
      </c>
      <c r="BH69" s="133"/>
      <c r="BJ69" s="600"/>
      <c r="BK69" s="186" t="s">
        <v>73</v>
      </c>
      <c r="BL69" s="133">
        <v>1378</v>
      </c>
      <c r="BM69" s="135">
        <v>1336</v>
      </c>
      <c r="BN69" s="135">
        <v>1461</v>
      </c>
      <c r="BO69" s="133">
        <v>1520</v>
      </c>
      <c r="BP69" s="135">
        <v>1733</v>
      </c>
      <c r="BQ69" s="135">
        <v>1914</v>
      </c>
      <c r="BR69" s="135">
        <v>1728</v>
      </c>
      <c r="BS69" s="133">
        <v>1756</v>
      </c>
      <c r="BT69" s="133">
        <v>1764</v>
      </c>
      <c r="BU69" s="133">
        <v>1654</v>
      </c>
      <c r="BV69" s="133">
        <v>1679</v>
      </c>
      <c r="BW69" s="133">
        <v>1582</v>
      </c>
      <c r="BX69" s="133">
        <v>1591</v>
      </c>
      <c r="BY69" s="133">
        <v>1505</v>
      </c>
      <c r="BZ69" s="133">
        <v>1451</v>
      </c>
      <c r="CA69" s="133">
        <v>1382</v>
      </c>
      <c r="CB69" s="133"/>
      <c r="CD69" s="613"/>
      <c r="CE69" s="186" t="s">
        <v>73</v>
      </c>
      <c r="CF69" s="133">
        <v>319</v>
      </c>
      <c r="CG69" s="135">
        <v>343</v>
      </c>
      <c r="CH69" s="135">
        <v>391</v>
      </c>
      <c r="CI69" s="133">
        <v>415</v>
      </c>
      <c r="CJ69" s="135">
        <v>377</v>
      </c>
      <c r="CK69" s="135">
        <v>491</v>
      </c>
      <c r="CL69" s="135">
        <v>416</v>
      </c>
      <c r="CM69" s="133">
        <v>484</v>
      </c>
      <c r="CN69" s="133">
        <v>402</v>
      </c>
      <c r="CO69" s="133">
        <v>345</v>
      </c>
      <c r="CP69" s="133">
        <v>360</v>
      </c>
      <c r="CQ69" s="133">
        <v>282</v>
      </c>
      <c r="CR69" s="133">
        <v>322</v>
      </c>
      <c r="CS69" s="133">
        <v>273</v>
      </c>
      <c r="CT69" s="133">
        <v>230</v>
      </c>
      <c r="CU69" s="133">
        <v>216</v>
      </c>
      <c r="CV69" s="133"/>
    </row>
    <row r="70" spans="2:100">
      <c r="B70" s="186" t="s">
        <v>74</v>
      </c>
      <c r="C70" s="133">
        <f t="shared" si="304"/>
        <v>4677.3999999999996</v>
      </c>
      <c r="D70" s="133">
        <f t="shared" si="304"/>
        <v>5078.3999999999996</v>
      </c>
      <c r="E70" s="133">
        <f t="shared" si="304"/>
        <v>5115.2</v>
      </c>
      <c r="F70" s="133">
        <f t="shared" si="304"/>
        <v>5205</v>
      </c>
      <c r="G70" s="133">
        <f t="shared" si="304"/>
        <v>5400.4</v>
      </c>
      <c r="H70" s="133">
        <f t="shared" si="304"/>
        <v>6044.2</v>
      </c>
      <c r="I70" s="133">
        <f t="shared" si="304"/>
        <v>5909</v>
      </c>
      <c r="J70" s="133">
        <f t="shared" si="304"/>
        <v>6131.2</v>
      </c>
      <c r="K70" s="133">
        <f t="shared" si="304"/>
        <v>5960.4</v>
      </c>
      <c r="L70" s="133">
        <f t="shared" si="304"/>
        <v>6075.2</v>
      </c>
      <c r="M70" s="133">
        <f t="shared" si="304"/>
        <v>5584.6</v>
      </c>
      <c r="N70" s="133">
        <f t="shared" si="304"/>
        <v>5859.6</v>
      </c>
      <c r="O70" s="133">
        <f t="shared" ref="O70:R70" si="307">AK70+BX70*$V$6+BX77*$V$8</f>
        <v>5647.6</v>
      </c>
      <c r="P70" s="133">
        <f t="shared" si="307"/>
        <v>5728.4</v>
      </c>
      <c r="Q70" s="133">
        <f t="shared" si="307"/>
        <v>5724.6</v>
      </c>
      <c r="R70" s="133">
        <f t="shared" si="307"/>
        <v>5542.4</v>
      </c>
      <c r="S70" s="187"/>
      <c r="T70" s="204">
        <v>515.26182556918479</v>
      </c>
      <c r="U70" s="133"/>
      <c r="V70" s="119"/>
      <c r="W70" s="119"/>
      <c r="X70" s="186" t="s">
        <v>74</v>
      </c>
      <c r="Y70" s="133">
        <v>3357</v>
      </c>
      <c r="Z70" s="133">
        <v>3590</v>
      </c>
      <c r="AA70" s="133">
        <v>3606</v>
      </c>
      <c r="AB70" s="133">
        <v>3603</v>
      </c>
      <c r="AC70" s="133">
        <v>3653</v>
      </c>
      <c r="AD70" s="133">
        <v>4015</v>
      </c>
      <c r="AE70" s="133">
        <v>3895</v>
      </c>
      <c r="AF70" s="133">
        <v>3980</v>
      </c>
      <c r="AG70" s="416">
        <v>3845</v>
      </c>
      <c r="AH70" s="133">
        <v>3904</v>
      </c>
      <c r="AI70" s="133">
        <v>3601</v>
      </c>
      <c r="AJ70" s="133">
        <v>3765</v>
      </c>
      <c r="AK70" s="133">
        <v>3716</v>
      </c>
      <c r="AL70" s="133">
        <v>3787</v>
      </c>
      <c r="AM70" s="133">
        <v>3828</v>
      </c>
      <c r="AN70" s="133">
        <v>3796</v>
      </c>
      <c r="AO70" s="133"/>
      <c r="AQ70" s="186" t="s">
        <v>71</v>
      </c>
      <c r="AR70" s="133">
        <v>3479</v>
      </c>
      <c r="AS70" s="133">
        <v>3562</v>
      </c>
      <c r="AT70" s="133">
        <v>3636</v>
      </c>
      <c r="AU70" s="133">
        <v>3549</v>
      </c>
      <c r="AV70" s="133">
        <v>3789</v>
      </c>
      <c r="AW70" s="133">
        <v>3629</v>
      </c>
      <c r="AX70" s="133">
        <v>3868</v>
      </c>
      <c r="AY70" s="133">
        <v>3911</v>
      </c>
      <c r="AZ70" s="133">
        <v>4159</v>
      </c>
      <c r="BA70" s="133">
        <v>4012</v>
      </c>
      <c r="BB70" s="133">
        <v>4051</v>
      </c>
      <c r="BC70" s="133">
        <v>4034</v>
      </c>
      <c r="BD70" s="133">
        <v>4137</v>
      </c>
      <c r="BE70" s="133">
        <v>4002</v>
      </c>
      <c r="BF70" s="133">
        <v>4047</v>
      </c>
      <c r="BG70" s="133">
        <v>4039</v>
      </c>
      <c r="BH70" s="133"/>
      <c r="BJ70" s="600"/>
      <c r="BK70" s="186" t="s">
        <v>74</v>
      </c>
      <c r="BL70" s="133">
        <v>1233</v>
      </c>
      <c r="BM70" s="135">
        <v>1323</v>
      </c>
      <c r="BN70" s="135">
        <v>1349</v>
      </c>
      <c r="BO70" s="133">
        <v>1430</v>
      </c>
      <c r="BP70" s="135">
        <v>1568</v>
      </c>
      <c r="BQ70" s="135">
        <v>1779</v>
      </c>
      <c r="BR70" s="135">
        <v>1720</v>
      </c>
      <c r="BS70" s="133">
        <v>1859</v>
      </c>
      <c r="BT70" s="133">
        <v>1808</v>
      </c>
      <c r="BU70" s="133">
        <v>1869</v>
      </c>
      <c r="BV70" s="133">
        <v>1777</v>
      </c>
      <c r="BW70" s="133">
        <v>1872</v>
      </c>
      <c r="BX70" s="133">
        <v>1787</v>
      </c>
      <c r="BY70" s="133">
        <v>1848</v>
      </c>
      <c r="BZ70" s="133">
        <v>1822</v>
      </c>
      <c r="CA70" s="133">
        <v>1698</v>
      </c>
      <c r="CB70" s="133"/>
      <c r="CD70" s="613"/>
      <c r="CE70" s="186" t="s">
        <v>74</v>
      </c>
      <c r="CF70" s="133">
        <v>573</v>
      </c>
      <c r="CG70" s="135">
        <v>700</v>
      </c>
      <c r="CH70" s="135">
        <v>692</v>
      </c>
      <c r="CI70" s="133">
        <v>689</v>
      </c>
      <c r="CJ70" s="135">
        <v>749</v>
      </c>
      <c r="CK70" s="135">
        <v>826</v>
      </c>
      <c r="CL70" s="135">
        <v>857</v>
      </c>
      <c r="CM70" s="133">
        <v>872</v>
      </c>
      <c r="CN70" s="133">
        <v>868</v>
      </c>
      <c r="CO70" s="133">
        <v>819</v>
      </c>
      <c r="CP70" s="133">
        <v>717</v>
      </c>
      <c r="CQ70" s="133">
        <v>761</v>
      </c>
      <c r="CR70" s="133">
        <v>651</v>
      </c>
      <c r="CS70" s="133">
        <v>646</v>
      </c>
      <c r="CT70" s="133">
        <v>604</v>
      </c>
      <c r="CU70" s="133">
        <v>554</v>
      </c>
      <c r="CV70" s="133"/>
    </row>
    <row r="71" spans="2:100">
      <c r="B71" s="186" t="s">
        <v>10</v>
      </c>
      <c r="C71" s="133">
        <f t="shared" ref="C71:N71" si="308">Y71+BL74*$V$6+BL81*$V$8</f>
        <v>5034.6000000000004</v>
      </c>
      <c r="D71" s="133">
        <f t="shared" si="308"/>
        <v>5165.2</v>
      </c>
      <c r="E71" s="133">
        <f t="shared" si="308"/>
        <v>5283.4</v>
      </c>
      <c r="F71" s="133">
        <f t="shared" si="308"/>
        <v>5243</v>
      </c>
      <c r="G71" s="133">
        <f t="shared" si="308"/>
        <v>5610.2</v>
      </c>
      <c r="H71" s="133">
        <f t="shared" si="308"/>
        <v>5497.8</v>
      </c>
      <c r="I71" s="133">
        <f t="shared" si="308"/>
        <v>5960</v>
      </c>
      <c r="J71" s="133">
        <f t="shared" si="308"/>
        <v>6130.4</v>
      </c>
      <c r="K71" s="133">
        <f t="shared" si="308"/>
        <v>6600</v>
      </c>
      <c r="L71" s="133">
        <f t="shared" si="308"/>
        <v>6410</v>
      </c>
      <c r="M71" s="133">
        <f t="shared" si="308"/>
        <v>6538.4</v>
      </c>
      <c r="N71" s="133">
        <f t="shared" si="308"/>
        <v>6706.5</v>
      </c>
      <c r="O71" s="133">
        <f t="shared" ref="O71:R71" si="309">AK71+BX74*$V$6+BX81*$V$8</f>
        <v>6796</v>
      </c>
      <c r="P71" s="133">
        <f t="shared" si="309"/>
        <v>6508.7</v>
      </c>
      <c r="Q71" s="133">
        <f t="shared" si="309"/>
        <v>6464.3</v>
      </c>
      <c r="R71" s="133">
        <f t="shared" si="309"/>
        <v>6457.5</v>
      </c>
      <c r="S71" s="133"/>
      <c r="T71" s="204">
        <v>549.47660308090769</v>
      </c>
      <c r="U71" s="133"/>
      <c r="V71" s="119"/>
      <c r="W71" s="119"/>
      <c r="X71" s="186" t="s">
        <v>10</v>
      </c>
      <c r="Y71" s="133">
        <v>3481</v>
      </c>
      <c r="Z71" s="133">
        <v>3565</v>
      </c>
      <c r="AA71" s="133">
        <v>3636</v>
      </c>
      <c r="AB71" s="133">
        <v>3549</v>
      </c>
      <c r="AC71" s="133">
        <v>3789</v>
      </c>
      <c r="AD71" s="133">
        <v>3629</v>
      </c>
      <c r="AE71" s="133">
        <v>3868</v>
      </c>
      <c r="AF71" s="133">
        <v>3911</v>
      </c>
      <c r="AG71" s="416">
        <f>AZ68+AZ70+$V$11*AZ69</f>
        <v>4159</v>
      </c>
      <c r="AH71" s="133">
        <f t="shared" ref="AH71" si="310">BA68+BA70+$V$11*BA69</f>
        <v>4012</v>
      </c>
      <c r="AI71" s="133">
        <v>4051</v>
      </c>
      <c r="AJ71" s="133">
        <v>4131</v>
      </c>
      <c r="AK71" s="133">
        <v>4224.5</v>
      </c>
      <c r="AL71" s="133">
        <f t="shared" ref="AL71:AN71" si="311">BE68+BE70+$V$11*BE69</f>
        <v>4108</v>
      </c>
      <c r="AM71" s="133">
        <f t="shared" si="311"/>
        <v>4128</v>
      </c>
      <c r="AN71" s="133">
        <f t="shared" si="311"/>
        <v>4151</v>
      </c>
      <c r="AO71" s="133"/>
      <c r="AQ71" s="186" t="s">
        <v>129</v>
      </c>
      <c r="AR71" s="133">
        <v>607</v>
      </c>
      <c r="AS71" s="133">
        <v>547</v>
      </c>
      <c r="AT71" s="133">
        <v>556</v>
      </c>
      <c r="AU71" s="133">
        <v>606</v>
      </c>
      <c r="AV71" s="133">
        <v>682</v>
      </c>
      <c r="AW71" s="133">
        <v>695</v>
      </c>
      <c r="AX71" s="133">
        <v>819</v>
      </c>
      <c r="AY71" s="133">
        <v>811</v>
      </c>
      <c r="AZ71" s="133">
        <v>882</v>
      </c>
      <c r="BA71" s="133">
        <v>795</v>
      </c>
      <c r="BB71" s="133">
        <v>791</v>
      </c>
      <c r="BC71" s="133">
        <v>766</v>
      </c>
      <c r="BD71" s="133">
        <v>792</v>
      </c>
      <c r="BE71" s="133">
        <v>752</v>
      </c>
      <c r="BF71" s="133">
        <v>730</v>
      </c>
      <c r="BG71" s="133">
        <v>722</v>
      </c>
      <c r="BH71" s="133"/>
      <c r="BJ71" s="600"/>
      <c r="BK71" s="186" t="s">
        <v>36</v>
      </c>
      <c r="BL71" s="133">
        <v>2</v>
      </c>
      <c r="BM71" s="135">
        <v>2</v>
      </c>
      <c r="BN71" s="135">
        <v>0</v>
      </c>
      <c r="BO71" s="133">
        <v>0</v>
      </c>
      <c r="BP71" s="135">
        <v>0</v>
      </c>
      <c r="BQ71" s="135">
        <v>0</v>
      </c>
      <c r="BR71" s="135">
        <v>0</v>
      </c>
      <c r="BS71" s="135">
        <v>0</v>
      </c>
      <c r="BT71" s="133">
        <v>0</v>
      </c>
      <c r="BU71" s="133">
        <v>0</v>
      </c>
      <c r="BV71" s="135">
        <v>0</v>
      </c>
      <c r="BW71" s="135">
        <v>0</v>
      </c>
      <c r="BX71" s="135">
        <v>0</v>
      </c>
      <c r="BY71" s="135">
        <v>0</v>
      </c>
      <c r="BZ71" s="135">
        <v>0</v>
      </c>
      <c r="CA71" s="135">
        <v>0</v>
      </c>
      <c r="CB71" s="135"/>
      <c r="CD71" s="613"/>
      <c r="CE71" s="186" t="s">
        <v>36</v>
      </c>
      <c r="CF71" s="133">
        <v>2</v>
      </c>
      <c r="CG71" s="135">
        <v>2</v>
      </c>
      <c r="CH71" s="135">
        <v>0</v>
      </c>
      <c r="CI71" s="133">
        <v>0</v>
      </c>
      <c r="CJ71" s="135">
        <v>0</v>
      </c>
      <c r="CK71" s="135">
        <v>0</v>
      </c>
      <c r="CL71" s="135">
        <v>0</v>
      </c>
      <c r="CM71" s="135">
        <v>0</v>
      </c>
      <c r="CN71" s="133">
        <v>0</v>
      </c>
      <c r="CO71" s="133">
        <v>0</v>
      </c>
      <c r="CP71" s="135">
        <v>0</v>
      </c>
      <c r="CQ71" s="135">
        <v>0</v>
      </c>
      <c r="CR71" s="135">
        <v>0</v>
      </c>
      <c r="CS71" s="135">
        <v>0</v>
      </c>
      <c r="CT71" s="135">
        <v>0</v>
      </c>
      <c r="CU71" s="135">
        <v>0</v>
      </c>
      <c r="CV71" s="135"/>
    </row>
    <row r="72" spans="2:100">
      <c r="B72" s="186" t="s">
        <v>11</v>
      </c>
      <c r="C72" s="133">
        <f t="shared" ref="C72:C73" si="312">Y72</f>
        <v>663</v>
      </c>
      <c r="D72" s="133">
        <f t="shared" ref="D72:D73" si="313">Z72</f>
        <v>636</v>
      </c>
      <c r="E72" s="133">
        <f t="shared" ref="E72:E73" si="314">AA72</f>
        <v>615</v>
      </c>
      <c r="F72" s="133">
        <f>AB72</f>
        <v>688</v>
      </c>
      <c r="G72" s="133">
        <f t="shared" ref="G72:G73" si="315">AC72</f>
        <v>777</v>
      </c>
      <c r="H72" s="133">
        <f t="shared" ref="H72:H73" si="316">AD72</f>
        <v>831</v>
      </c>
      <c r="I72" s="133">
        <f t="shared" ref="I72:I73" si="317">AE72</f>
        <v>923</v>
      </c>
      <c r="J72" s="133">
        <f t="shared" ref="J72:J73" si="318">AF72</f>
        <v>925</v>
      </c>
      <c r="K72" s="133">
        <f t="shared" ref="K72:K73" si="319">AG72</f>
        <v>1010</v>
      </c>
      <c r="L72" s="133">
        <f t="shared" ref="L72:N76" si="320">AH72</f>
        <v>861</v>
      </c>
      <c r="M72" s="133">
        <f t="shared" si="320"/>
        <v>847</v>
      </c>
      <c r="N72" s="133">
        <f t="shared" si="320"/>
        <v>791</v>
      </c>
      <c r="O72" s="133">
        <f t="shared" ref="O72:O76" si="321">AK72</f>
        <v>820</v>
      </c>
      <c r="P72" s="133">
        <f t="shared" ref="P72:P76" si="322">AL72</f>
        <v>811</v>
      </c>
      <c r="Q72" s="133">
        <f t="shared" ref="Q72:Q76" si="323">AM72</f>
        <v>789</v>
      </c>
      <c r="R72" s="133">
        <f t="shared" ref="R72:R76" si="324">AN72</f>
        <v>783</v>
      </c>
      <c r="S72" s="133"/>
      <c r="T72" s="204">
        <v>138.2408928083311</v>
      </c>
      <c r="U72" s="133"/>
      <c r="V72" s="119"/>
      <c r="W72" s="119"/>
      <c r="X72" s="186" t="s">
        <v>11</v>
      </c>
      <c r="Y72" s="133">
        <v>663</v>
      </c>
      <c r="Z72" s="133">
        <v>636</v>
      </c>
      <c r="AA72" s="133">
        <v>615</v>
      </c>
      <c r="AB72" s="133">
        <v>688</v>
      </c>
      <c r="AC72" s="133">
        <v>777</v>
      </c>
      <c r="AD72" s="133">
        <v>831</v>
      </c>
      <c r="AE72" s="133">
        <v>923</v>
      </c>
      <c r="AF72" s="133">
        <v>925</v>
      </c>
      <c r="AG72" s="416">
        <f>AZ71+AZ72</f>
        <v>1010</v>
      </c>
      <c r="AH72" s="133">
        <f>BA71+BA72</f>
        <v>861</v>
      </c>
      <c r="AI72" s="133">
        <v>847</v>
      </c>
      <c r="AJ72" s="133">
        <v>791</v>
      </c>
      <c r="AK72" s="133">
        <v>820</v>
      </c>
      <c r="AL72" s="133">
        <f t="shared" ref="AL72:AN72" si="325">BE71+BE72</f>
        <v>811</v>
      </c>
      <c r="AM72" s="133">
        <f t="shared" si="325"/>
        <v>789</v>
      </c>
      <c r="AN72" s="133">
        <f t="shared" si="325"/>
        <v>783</v>
      </c>
      <c r="AO72" s="133"/>
      <c r="AQ72" s="186" t="s">
        <v>130</v>
      </c>
      <c r="AR72" s="133">
        <v>56</v>
      </c>
      <c r="AS72" s="133">
        <v>89</v>
      </c>
      <c r="AT72" s="133">
        <v>59</v>
      </c>
      <c r="AU72" s="133">
        <v>82</v>
      </c>
      <c r="AV72" s="133">
        <v>95</v>
      </c>
      <c r="AW72" s="133">
        <v>136</v>
      </c>
      <c r="AX72" s="133">
        <v>104</v>
      </c>
      <c r="AY72" s="133">
        <v>114</v>
      </c>
      <c r="AZ72" s="133">
        <v>128</v>
      </c>
      <c r="BA72" s="133">
        <v>66</v>
      </c>
      <c r="BB72" s="133">
        <v>56</v>
      </c>
      <c r="BC72" s="133">
        <v>25</v>
      </c>
      <c r="BD72" s="133">
        <v>28</v>
      </c>
      <c r="BE72" s="133">
        <v>59</v>
      </c>
      <c r="BF72" s="133">
        <v>59</v>
      </c>
      <c r="BG72" s="133">
        <v>61</v>
      </c>
      <c r="BH72" s="133"/>
      <c r="BJ72" s="600"/>
      <c r="BK72" s="131" t="s">
        <v>144</v>
      </c>
      <c r="BL72" s="133">
        <v>0</v>
      </c>
      <c r="BM72" s="135">
        <v>0</v>
      </c>
      <c r="BN72" s="135">
        <v>0</v>
      </c>
      <c r="BO72" s="133">
        <v>0</v>
      </c>
      <c r="BP72" s="135">
        <v>0</v>
      </c>
      <c r="BQ72" s="135">
        <v>0</v>
      </c>
      <c r="BR72" s="135">
        <v>0</v>
      </c>
      <c r="BS72" s="135">
        <v>0</v>
      </c>
      <c r="BT72" s="133">
        <v>0</v>
      </c>
      <c r="BU72" s="135">
        <v>0</v>
      </c>
      <c r="BV72" s="133">
        <v>0</v>
      </c>
      <c r="BW72" s="135">
        <v>83</v>
      </c>
      <c r="BX72" s="135">
        <v>88</v>
      </c>
      <c r="BY72" s="135">
        <v>108</v>
      </c>
      <c r="BZ72" s="135">
        <v>93</v>
      </c>
      <c r="CA72" s="135">
        <v>96</v>
      </c>
      <c r="CB72" s="135"/>
      <c r="CD72" s="613"/>
      <c r="CE72" s="131" t="s">
        <v>144</v>
      </c>
      <c r="CF72" s="133">
        <v>0</v>
      </c>
      <c r="CG72" s="135">
        <v>0</v>
      </c>
      <c r="CH72" s="135">
        <v>0</v>
      </c>
      <c r="CI72" s="133">
        <v>0</v>
      </c>
      <c r="CJ72" s="135">
        <v>0</v>
      </c>
      <c r="CK72" s="135">
        <v>0</v>
      </c>
      <c r="CL72" s="135">
        <v>0</v>
      </c>
      <c r="CM72" s="135">
        <v>0</v>
      </c>
      <c r="CN72" s="133">
        <v>0</v>
      </c>
      <c r="CO72" s="135">
        <v>0</v>
      </c>
      <c r="CP72" s="133">
        <v>0</v>
      </c>
      <c r="CQ72" s="135">
        <v>76</v>
      </c>
      <c r="CR72" s="135">
        <v>56</v>
      </c>
      <c r="CS72" s="135">
        <v>61</v>
      </c>
      <c r="CT72" s="135">
        <v>30</v>
      </c>
      <c r="CU72" s="135">
        <v>55</v>
      </c>
      <c r="CV72" s="135"/>
    </row>
    <row r="73" spans="2:100">
      <c r="B73" s="186" t="s">
        <v>12</v>
      </c>
      <c r="C73" s="133">
        <f t="shared" si="312"/>
        <v>14</v>
      </c>
      <c r="D73" s="133">
        <f t="shared" si="313"/>
        <v>18</v>
      </c>
      <c r="E73" s="133">
        <f t="shared" si="314"/>
        <v>17</v>
      </c>
      <c r="F73" s="133">
        <f t="shared" ref="F73" si="326">AB73</f>
        <v>15</v>
      </c>
      <c r="G73" s="133">
        <f t="shared" si="315"/>
        <v>24</v>
      </c>
      <c r="H73" s="133">
        <f t="shared" si="316"/>
        <v>20</v>
      </c>
      <c r="I73" s="133">
        <f t="shared" si="317"/>
        <v>20</v>
      </c>
      <c r="J73" s="133">
        <f t="shared" si="318"/>
        <v>20</v>
      </c>
      <c r="K73" s="133">
        <f t="shared" si="319"/>
        <v>23</v>
      </c>
      <c r="L73" s="133">
        <f t="shared" si="320"/>
        <v>32</v>
      </c>
      <c r="M73" s="133">
        <f t="shared" si="320"/>
        <v>30</v>
      </c>
      <c r="N73" s="133">
        <f t="shared" si="320"/>
        <v>37</v>
      </c>
      <c r="O73" s="133">
        <f t="shared" si="321"/>
        <v>75</v>
      </c>
      <c r="P73" s="133">
        <f t="shared" si="322"/>
        <v>53</v>
      </c>
      <c r="Q73" s="133">
        <f t="shared" si="323"/>
        <v>47</v>
      </c>
      <c r="R73" s="133">
        <f t="shared" si="324"/>
        <v>56</v>
      </c>
      <c r="S73" s="133"/>
      <c r="T73" s="204">
        <v>5.1865209919559803</v>
      </c>
      <c r="U73" s="133"/>
      <c r="V73" s="119"/>
      <c r="W73" s="119"/>
      <c r="X73" s="186" t="s">
        <v>12</v>
      </c>
      <c r="Y73" s="133">
        <v>14</v>
      </c>
      <c r="Z73" s="133">
        <v>18</v>
      </c>
      <c r="AA73" s="133">
        <v>17</v>
      </c>
      <c r="AB73" s="133">
        <v>15</v>
      </c>
      <c r="AC73" s="133">
        <v>24</v>
      </c>
      <c r="AD73" s="133">
        <v>20</v>
      </c>
      <c r="AE73" s="133">
        <v>20</v>
      </c>
      <c r="AF73" s="133">
        <v>20</v>
      </c>
      <c r="AG73" s="416">
        <f>SUM(AZ73:AZ75)</f>
        <v>23</v>
      </c>
      <c r="AH73" s="133">
        <f>SUM(BA73:BA75)</f>
        <v>32</v>
      </c>
      <c r="AI73" s="133">
        <v>30</v>
      </c>
      <c r="AJ73" s="133">
        <v>37</v>
      </c>
      <c r="AK73" s="133">
        <v>75</v>
      </c>
      <c r="AL73" s="133">
        <f t="shared" ref="AL73:AN73" si="327">SUM(BE73:BE75)</f>
        <v>53</v>
      </c>
      <c r="AM73" s="133">
        <f t="shared" si="327"/>
        <v>47</v>
      </c>
      <c r="AN73" s="133">
        <f t="shared" si="327"/>
        <v>56</v>
      </c>
      <c r="AO73" s="133"/>
      <c r="AQ73" s="186" t="s">
        <v>131</v>
      </c>
      <c r="AR73" s="133">
        <v>0</v>
      </c>
      <c r="AS73" s="133">
        <v>0</v>
      </c>
      <c r="AT73" s="133">
        <v>0</v>
      </c>
      <c r="AU73" s="133">
        <v>0</v>
      </c>
      <c r="AV73" s="133">
        <v>0</v>
      </c>
      <c r="AW73" s="133">
        <v>0</v>
      </c>
      <c r="AX73" s="133">
        <v>0</v>
      </c>
      <c r="AY73" s="133">
        <v>0</v>
      </c>
      <c r="AZ73" s="133">
        <v>0</v>
      </c>
      <c r="BA73" s="133">
        <v>0</v>
      </c>
      <c r="BB73" s="133">
        <v>0</v>
      </c>
      <c r="BC73" s="133">
        <v>0</v>
      </c>
      <c r="BD73" s="133">
        <v>0</v>
      </c>
      <c r="BE73" s="133">
        <v>0</v>
      </c>
      <c r="BF73" s="133">
        <v>0</v>
      </c>
      <c r="BG73" s="133">
        <v>0</v>
      </c>
      <c r="BH73" s="133"/>
      <c r="BJ73" s="600"/>
      <c r="BK73" s="186" t="s">
        <v>71</v>
      </c>
      <c r="BL73" s="133">
        <v>1170</v>
      </c>
      <c r="BM73" s="135">
        <v>1182</v>
      </c>
      <c r="BN73" s="135">
        <v>1253</v>
      </c>
      <c r="BO73" s="133">
        <v>1275</v>
      </c>
      <c r="BP73" s="135">
        <v>1349</v>
      </c>
      <c r="BQ73" s="135">
        <v>1376</v>
      </c>
      <c r="BR73" s="135">
        <v>1490</v>
      </c>
      <c r="BS73" s="135">
        <v>1523</v>
      </c>
      <c r="BT73" s="133">
        <v>1650</v>
      </c>
      <c r="BU73" s="133">
        <v>1625</v>
      </c>
      <c r="BV73" s="135">
        <v>1678</v>
      </c>
      <c r="BW73" s="135">
        <v>1716</v>
      </c>
      <c r="BX73" s="135">
        <v>1821</v>
      </c>
      <c r="BY73" s="135">
        <v>1675</v>
      </c>
      <c r="BZ73" s="135">
        <v>1722</v>
      </c>
      <c r="CA73" s="135">
        <v>1717</v>
      </c>
      <c r="CB73" s="135"/>
      <c r="CD73" s="613"/>
      <c r="CE73" s="186" t="s">
        <v>71</v>
      </c>
      <c r="CF73" s="133">
        <v>1322</v>
      </c>
      <c r="CG73" s="135">
        <v>1348</v>
      </c>
      <c r="CH73" s="135">
        <v>1293</v>
      </c>
      <c r="CI73" s="133">
        <v>1285</v>
      </c>
      <c r="CJ73" s="135">
        <v>1380</v>
      </c>
      <c r="CK73" s="135">
        <v>1336</v>
      </c>
      <c r="CL73" s="135">
        <v>1452</v>
      </c>
      <c r="CM73" s="135">
        <v>1488</v>
      </c>
      <c r="CN73" s="133">
        <v>1616</v>
      </c>
      <c r="CO73" s="133">
        <v>1554</v>
      </c>
      <c r="CP73" s="135">
        <v>1551</v>
      </c>
      <c r="CQ73" s="135">
        <v>1561</v>
      </c>
      <c r="CR73" s="135">
        <v>1508</v>
      </c>
      <c r="CS73" s="135">
        <v>1394</v>
      </c>
      <c r="CT73" s="135">
        <v>1283</v>
      </c>
      <c r="CU73" s="135">
        <v>1263</v>
      </c>
      <c r="CV73" s="135"/>
    </row>
    <row r="74" spans="2:100">
      <c r="B74" s="186" t="s">
        <v>146</v>
      </c>
      <c r="C74" s="195"/>
      <c r="D74" s="195"/>
      <c r="E74" s="195"/>
      <c r="F74" s="195">
        <f t="shared" ref="F74:F76" si="328">AB74</f>
        <v>27478804.609999999</v>
      </c>
      <c r="G74" s="195">
        <f t="shared" ref="G74:G76" si="329">AC74</f>
        <v>29049938.300000001</v>
      </c>
      <c r="H74" s="195">
        <f t="shared" ref="H74:H76" si="330">AD74</f>
        <v>27539106.420000002</v>
      </c>
      <c r="I74" s="195">
        <f t="shared" ref="I74:I76" si="331">AE74</f>
        <v>28349988.18</v>
      </c>
      <c r="J74" s="195">
        <f t="shared" ref="J74:J76" si="332">AF74</f>
        <v>30655961.199999999</v>
      </c>
      <c r="K74" s="195">
        <f t="shared" ref="K74:K76" si="333">AG74</f>
        <v>9997584.0499999989</v>
      </c>
      <c r="L74" s="195">
        <f t="shared" ref="L74:N74" si="334">AH74</f>
        <v>9396435.3699999973</v>
      </c>
      <c r="M74" s="195">
        <f t="shared" si="334"/>
        <v>9112166.1000000015</v>
      </c>
      <c r="N74" s="195">
        <f t="shared" si="334"/>
        <v>9905516.2899999991</v>
      </c>
      <c r="O74" s="195">
        <f t="shared" si="321"/>
        <v>7878123.459999999</v>
      </c>
      <c r="P74" s="195">
        <f t="shared" si="322"/>
        <v>9677920.7899999972</v>
      </c>
      <c r="Q74" s="195">
        <f t="shared" si="323"/>
        <v>10386270.619999999</v>
      </c>
      <c r="R74" s="422">
        <f t="shared" si="324"/>
        <v>0</v>
      </c>
      <c r="S74" s="195"/>
      <c r="T74" s="204">
        <v>7894189.468492643</v>
      </c>
      <c r="U74" s="133"/>
      <c r="V74" s="119"/>
      <c r="W74" s="119"/>
      <c r="X74" s="186" t="s">
        <v>146</v>
      </c>
      <c r="Y74" s="195"/>
      <c r="Z74" s="195"/>
      <c r="AA74" s="195"/>
      <c r="AB74" s="195">
        <v>27478804.609999999</v>
      </c>
      <c r="AC74" s="195">
        <v>29049938.300000001</v>
      </c>
      <c r="AD74" s="195">
        <v>27539106.420000002</v>
      </c>
      <c r="AE74" s="195">
        <v>28349988.18</v>
      </c>
      <c r="AF74" s="195">
        <v>30655961.199999999</v>
      </c>
      <c r="AG74" s="417">
        <v>9997584.0499999989</v>
      </c>
      <c r="AH74" s="195">
        <v>9396435.3699999973</v>
      </c>
      <c r="AI74" s="195">
        <v>9112166.1000000015</v>
      </c>
      <c r="AJ74" s="195">
        <v>9905516.2899999991</v>
      </c>
      <c r="AK74" s="195">
        <v>7878123.459999999</v>
      </c>
      <c r="AL74" s="195">
        <v>9677920.7899999972</v>
      </c>
      <c r="AM74" s="195">
        <v>10386270.619999999</v>
      </c>
      <c r="AN74" s="196"/>
      <c r="AO74" s="196"/>
      <c r="AQ74" s="186" t="s">
        <v>147</v>
      </c>
      <c r="AR74" s="133">
        <v>0</v>
      </c>
      <c r="AS74" s="133">
        <v>0</v>
      </c>
      <c r="AT74" s="133">
        <v>0</v>
      </c>
      <c r="AU74" s="133">
        <v>0</v>
      </c>
      <c r="AV74" s="133">
        <v>0</v>
      </c>
      <c r="AW74" s="133">
        <v>0</v>
      </c>
      <c r="AX74" s="133">
        <v>0</v>
      </c>
      <c r="AY74" s="133">
        <v>0</v>
      </c>
      <c r="AZ74" s="133">
        <v>0</v>
      </c>
      <c r="BA74" s="133">
        <v>0</v>
      </c>
      <c r="BB74" s="133">
        <v>0</v>
      </c>
      <c r="BC74" s="133">
        <v>0</v>
      </c>
      <c r="BD74" s="133">
        <v>0</v>
      </c>
      <c r="BE74" s="133">
        <v>0</v>
      </c>
      <c r="BF74" s="133">
        <v>0</v>
      </c>
      <c r="BG74" s="133">
        <v>0</v>
      </c>
      <c r="BH74" s="133"/>
      <c r="BJ74" s="601"/>
      <c r="BK74" s="191" t="s">
        <v>53</v>
      </c>
      <c r="BL74" s="192">
        <f>BL71+BL73+$V$11*BL72</f>
        <v>1172</v>
      </c>
      <c r="BM74" s="193">
        <f t="shared" ref="BM74" si="335">BM71+BM73+$V$11*BM72</f>
        <v>1184</v>
      </c>
      <c r="BN74" s="193">
        <f t="shared" ref="BN74" si="336">BN71+BN73+$V$11*BN72</f>
        <v>1253</v>
      </c>
      <c r="BO74" s="192">
        <f t="shared" ref="BO74" si="337">BO71+BO73+$V$11*BO72</f>
        <v>1275</v>
      </c>
      <c r="BP74" s="193">
        <f t="shared" ref="BP74" si="338">BP71+BP73+$V$11*BP72</f>
        <v>1349</v>
      </c>
      <c r="BQ74" s="193">
        <f t="shared" ref="BQ74" si="339">BQ71+BQ73+$V$11*BQ72</f>
        <v>1376</v>
      </c>
      <c r="BR74" s="193">
        <f t="shared" ref="BR74" si="340">BR71+BR73+$V$11*BR72</f>
        <v>1490</v>
      </c>
      <c r="BS74" s="194">
        <f t="shared" ref="BS74" si="341">BS71+BS73+$V$11*BS72</f>
        <v>1523</v>
      </c>
      <c r="BT74" s="194">
        <f t="shared" ref="BT74" si="342">BT71+BT73+$V$11*BT72</f>
        <v>1650</v>
      </c>
      <c r="BU74" s="194">
        <f t="shared" ref="BU74" si="343">BU71+BU73+$V$11*BU72</f>
        <v>1625</v>
      </c>
      <c r="BV74" s="193">
        <v>1678</v>
      </c>
      <c r="BW74" s="389">
        <v>1757.5</v>
      </c>
      <c r="BX74" s="389">
        <v>1865</v>
      </c>
      <c r="BY74" s="389">
        <f t="shared" ref="BY74:BZ74" si="344">BY71+BY73+$V$11*BY72</f>
        <v>1729</v>
      </c>
      <c r="BZ74" s="389">
        <f t="shared" si="344"/>
        <v>1768.5</v>
      </c>
      <c r="CA74" s="389">
        <f t="shared" ref="CA74" si="345">CA71+CA73+$V$11*CA72</f>
        <v>1765</v>
      </c>
      <c r="CB74" s="473"/>
      <c r="CD74" s="614"/>
      <c r="CE74" s="123" t="s">
        <v>53</v>
      </c>
      <c r="CF74" s="194">
        <f t="shared" ref="CF74" si="346">CF71+CF73+$V$11*CF72</f>
        <v>1324</v>
      </c>
      <c r="CG74" s="194">
        <f t="shared" ref="CG74" si="347">CG71+CG73+$V$11*CG72</f>
        <v>1350</v>
      </c>
      <c r="CH74" s="194">
        <f t="shared" ref="CH74" si="348">CH71+CH73+$V$11*CH72</f>
        <v>1293</v>
      </c>
      <c r="CI74" s="194">
        <f t="shared" ref="CI74" si="349">CI71+CI73+$V$11*CI72</f>
        <v>1285</v>
      </c>
      <c r="CJ74" s="194">
        <f t="shared" ref="CJ74" si="350">CJ71+CJ73+$V$11*CJ72</f>
        <v>1380</v>
      </c>
      <c r="CK74" s="194">
        <f t="shared" ref="CK74" si="351">CK71+CK73+$V$11*CK72</f>
        <v>1336</v>
      </c>
      <c r="CL74" s="194">
        <f t="shared" ref="CL74" si="352">CL71+CL73+$V$11*CL72</f>
        <v>1452</v>
      </c>
      <c r="CM74" s="194">
        <f t="shared" ref="CM74" si="353">CM71+CM73+$V$11*CM72</f>
        <v>1488</v>
      </c>
      <c r="CN74" s="194">
        <f t="shared" ref="CN74" si="354">CN71+CN73+$V$11*CN72</f>
        <v>1616</v>
      </c>
      <c r="CO74" s="194">
        <v>1554</v>
      </c>
      <c r="CP74" s="194">
        <v>1551</v>
      </c>
      <c r="CQ74" s="194">
        <v>1599</v>
      </c>
      <c r="CR74" s="194">
        <v>1536</v>
      </c>
      <c r="CS74" s="194">
        <f t="shared" ref="CS74:CT74" si="355">CS71+CS73+$V$11*CS72</f>
        <v>1424.5</v>
      </c>
      <c r="CT74" s="389">
        <f t="shared" si="355"/>
        <v>1298</v>
      </c>
      <c r="CU74" s="389">
        <f t="shared" ref="CU74" si="356">CU71+CU73+$V$11*CU72</f>
        <v>1290.5</v>
      </c>
      <c r="CV74" s="473"/>
    </row>
    <row r="75" spans="2:100" ht="18" customHeight="1">
      <c r="B75" s="186" t="s">
        <v>16</v>
      </c>
      <c r="C75" s="199">
        <f t="shared" ref="C75:C76" si="357">Y75</f>
        <v>19.170930238961983</v>
      </c>
      <c r="D75" s="199">
        <f t="shared" ref="D75:D76" si="358">Z75</f>
        <v>19.193771849852478</v>
      </c>
      <c r="E75" s="199">
        <f t="shared" ref="E75:E76" si="359">AA75</f>
        <v>19.373814446173192</v>
      </c>
      <c r="F75" s="199">
        <f t="shared" si="328"/>
        <v>18.751254838834662</v>
      </c>
      <c r="G75" s="199">
        <f t="shared" si="329"/>
        <v>19.721706542672244</v>
      </c>
      <c r="H75" s="199">
        <f t="shared" si="330"/>
        <v>18.169013379349707</v>
      </c>
      <c r="I75" s="199">
        <f t="shared" si="331"/>
        <v>18.492990225998877</v>
      </c>
      <c r="J75" s="199">
        <f t="shared" si="332"/>
        <v>18.993550642993124</v>
      </c>
      <c r="K75" s="199">
        <f t="shared" si="333"/>
        <v>21.346084754751843</v>
      </c>
      <c r="L75" s="199">
        <f t="shared" ref="L75:N76" si="360">AH75</f>
        <v>21.870514055203245</v>
      </c>
      <c r="M75" s="199">
        <f t="shared" si="360"/>
        <v>22.743392476508976</v>
      </c>
      <c r="N75" s="199">
        <f t="shared" si="360"/>
        <v>23.866748321643577</v>
      </c>
      <c r="O75" s="199">
        <f t="shared" si="321"/>
        <v>24.897207057302769</v>
      </c>
      <c r="P75" s="199">
        <f t="shared" si="322"/>
        <v>24.579080258953891</v>
      </c>
      <c r="Q75" s="199">
        <f t="shared" si="323"/>
        <v>25.155188663914981</v>
      </c>
      <c r="R75" s="199">
        <f t="shared" si="324"/>
        <v>25.239412640987446</v>
      </c>
      <c r="S75" s="199"/>
      <c r="T75" s="360">
        <v>1.1970570348959317</v>
      </c>
      <c r="U75" s="133"/>
      <c r="V75" s="119"/>
      <c r="W75" s="119"/>
      <c r="X75" s="186" t="s">
        <v>16</v>
      </c>
      <c r="Y75" s="199">
        <v>19.170930238961983</v>
      </c>
      <c r="Z75" s="199">
        <v>19.193771849852478</v>
      </c>
      <c r="AA75" s="199">
        <v>19.373814446173192</v>
      </c>
      <c r="AB75" s="199">
        <v>18.751254838834662</v>
      </c>
      <c r="AC75" s="199">
        <v>19.721706542672244</v>
      </c>
      <c r="AD75" s="199">
        <v>18.169013379349707</v>
      </c>
      <c r="AE75" s="199">
        <v>18.492990225998877</v>
      </c>
      <c r="AF75" s="199">
        <v>18.993550642993124</v>
      </c>
      <c r="AG75" s="418">
        <f>(AZ68+AZ70+$V$11*AZ69)/DH8*100</f>
        <v>21.346084754751843</v>
      </c>
      <c r="AH75" s="199">
        <f>(BA68+BA70+$V$11*BA69)/DI8*100</f>
        <v>21.870514055203245</v>
      </c>
      <c r="AI75" s="199">
        <v>22.743392476508976</v>
      </c>
      <c r="AJ75" s="199">
        <v>23.866748321643577</v>
      </c>
      <c r="AK75" s="199">
        <v>24.897207057302769</v>
      </c>
      <c r="AL75" s="199">
        <f>(BE68+BE70+$V$11*BE69)/DM8*100</f>
        <v>24.579080258953891</v>
      </c>
      <c r="AM75" s="199">
        <f>(BF68+BF70+$V$11*BF69)/DN8*100</f>
        <v>25.155188663914981</v>
      </c>
      <c r="AN75" s="199">
        <f>(BG68+BG70+$V$11*BG69)/DO8*100</f>
        <v>25.239412640987446</v>
      </c>
      <c r="AO75" s="199"/>
      <c r="AQ75" s="197" t="s">
        <v>132</v>
      </c>
      <c r="AR75" s="198">
        <v>14</v>
      </c>
      <c r="AS75" s="198">
        <v>18</v>
      </c>
      <c r="AT75" s="198">
        <v>17</v>
      </c>
      <c r="AU75" s="198">
        <v>15</v>
      </c>
      <c r="AV75" s="198">
        <v>24</v>
      </c>
      <c r="AW75" s="198">
        <v>20</v>
      </c>
      <c r="AX75" s="198">
        <v>20</v>
      </c>
      <c r="AY75" s="198">
        <v>20</v>
      </c>
      <c r="AZ75" s="198">
        <v>23</v>
      </c>
      <c r="BA75" s="198">
        <v>32</v>
      </c>
      <c r="BB75" s="198">
        <v>30</v>
      </c>
      <c r="BC75" s="198">
        <v>37</v>
      </c>
      <c r="BD75" s="198">
        <v>75</v>
      </c>
      <c r="BE75" s="198">
        <v>53</v>
      </c>
      <c r="BF75" s="198">
        <v>47</v>
      </c>
      <c r="BG75" s="198">
        <v>56</v>
      </c>
      <c r="BH75" s="133"/>
      <c r="BJ75" s="602" t="s">
        <v>99</v>
      </c>
      <c r="BK75" s="186" t="s">
        <v>72</v>
      </c>
      <c r="BL75" s="133">
        <v>148</v>
      </c>
      <c r="BM75" s="135">
        <v>154</v>
      </c>
      <c r="BN75" s="135">
        <v>141</v>
      </c>
      <c r="BO75" s="133">
        <v>139</v>
      </c>
      <c r="BP75" s="135">
        <v>162</v>
      </c>
      <c r="BQ75" s="135">
        <v>228</v>
      </c>
      <c r="BR75" s="135">
        <v>231</v>
      </c>
      <c r="BS75" s="132">
        <v>194</v>
      </c>
      <c r="BT75" s="132">
        <v>158</v>
      </c>
      <c r="BU75" s="132">
        <v>134</v>
      </c>
      <c r="BV75" s="132">
        <v>111</v>
      </c>
      <c r="BW75" s="132">
        <v>86</v>
      </c>
      <c r="BX75" s="132">
        <v>73</v>
      </c>
      <c r="BY75" s="132">
        <v>76</v>
      </c>
      <c r="BZ75" s="133">
        <v>55</v>
      </c>
      <c r="CA75" s="133">
        <v>54</v>
      </c>
      <c r="CB75" s="133"/>
      <c r="CD75" s="615" t="s">
        <v>52</v>
      </c>
      <c r="CE75" s="186" t="s">
        <v>72</v>
      </c>
      <c r="CF75" s="133">
        <v>1758</v>
      </c>
      <c r="CG75" s="135">
        <v>1681</v>
      </c>
      <c r="CH75" s="135">
        <v>1783</v>
      </c>
      <c r="CI75" s="133">
        <v>1896</v>
      </c>
      <c r="CJ75" s="135">
        <v>2134</v>
      </c>
      <c r="CK75" s="135">
        <v>2290</v>
      </c>
      <c r="CL75" s="135">
        <v>1962</v>
      </c>
      <c r="CM75" s="133">
        <v>1932</v>
      </c>
      <c r="CN75" s="133">
        <v>1615</v>
      </c>
      <c r="CO75" s="133">
        <v>1743</v>
      </c>
      <c r="CP75" s="133">
        <v>1600</v>
      </c>
      <c r="CQ75" s="133">
        <v>1542</v>
      </c>
      <c r="CR75" s="133">
        <v>1387</v>
      </c>
      <c r="CS75" s="133">
        <v>1463</v>
      </c>
      <c r="CT75" s="133">
        <v>1351</v>
      </c>
      <c r="CU75" s="133">
        <v>1283</v>
      </c>
      <c r="CV75" s="133"/>
    </row>
    <row r="76" spans="2:100">
      <c r="B76" s="200" t="s">
        <v>17</v>
      </c>
      <c r="C76" s="201">
        <f t="shared" si="357"/>
        <v>0.45879556259904913</v>
      </c>
      <c r="D76" s="201">
        <f t="shared" si="358"/>
        <v>0.47399483585392843</v>
      </c>
      <c r="E76" s="201">
        <f t="shared" si="359"/>
        <v>0.48765867418899861</v>
      </c>
      <c r="F76" s="201">
        <f t="shared" si="328"/>
        <v>0.50745301360985096</v>
      </c>
      <c r="G76" s="201">
        <f t="shared" si="329"/>
        <v>0.52868165045286819</v>
      </c>
      <c r="H76" s="201">
        <f t="shared" si="330"/>
        <v>0.52822966507177038</v>
      </c>
      <c r="I76" s="201">
        <f t="shared" si="331"/>
        <v>0.54525593008739082</v>
      </c>
      <c r="J76" s="201">
        <f t="shared" si="332"/>
        <v>0.54564377044305679</v>
      </c>
      <c r="K76" s="201">
        <f t="shared" si="333"/>
        <v>0.55784204671857618</v>
      </c>
      <c r="L76" s="201">
        <f t="shared" si="360"/>
        <v>0.53209947946790048</v>
      </c>
      <c r="M76" s="201">
        <f t="shared" si="320"/>
        <v>0.51120952117354002</v>
      </c>
      <c r="N76" s="201">
        <f t="shared" si="320"/>
        <v>0.50210526315789472</v>
      </c>
      <c r="O76" s="201">
        <f t="shared" si="321"/>
        <v>0.49669255104975552</v>
      </c>
      <c r="P76" s="201">
        <f t="shared" si="322"/>
        <v>0.51488283723875872</v>
      </c>
      <c r="Q76" s="201">
        <f t="shared" si="323"/>
        <v>0.53358093469514078</v>
      </c>
      <c r="R76" s="201">
        <f t="shared" si="324"/>
        <v>0.57400722021660655</v>
      </c>
      <c r="S76" s="202"/>
      <c r="T76" s="361">
        <v>3.2184243591810469</v>
      </c>
      <c r="U76" s="203"/>
      <c r="V76" s="119"/>
      <c r="W76" s="119"/>
      <c r="X76" s="200" t="s">
        <v>17</v>
      </c>
      <c r="Y76" s="201">
        <v>0.45879556259904913</v>
      </c>
      <c r="Z76" s="201">
        <v>0.47399483585392843</v>
      </c>
      <c r="AA76" s="201">
        <v>0.48765867418899861</v>
      </c>
      <c r="AB76" s="201">
        <v>0.50745301360985096</v>
      </c>
      <c r="AC76" s="201">
        <v>0.52868165045286819</v>
      </c>
      <c r="AD76" s="201">
        <v>0.52822966507177038</v>
      </c>
      <c r="AE76" s="201">
        <v>0.54525593008739082</v>
      </c>
      <c r="AF76" s="201">
        <v>0.54564377044305679</v>
      </c>
      <c r="AG76" s="419">
        <v>0.55784204671857618</v>
      </c>
      <c r="AH76" s="201">
        <v>0.53209947946790048</v>
      </c>
      <c r="AI76" s="201">
        <v>0.51120952117354002</v>
      </c>
      <c r="AJ76" s="201">
        <v>0.50210526315789472</v>
      </c>
      <c r="AK76" s="201">
        <v>0.49669255104975552</v>
      </c>
      <c r="AL76" s="201">
        <v>0.51488283723875872</v>
      </c>
      <c r="AM76" s="201">
        <v>0.53358093469514078</v>
      </c>
      <c r="AN76" s="201">
        <v>0.57400722021660655</v>
      </c>
      <c r="AO76" s="202"/>
      <c r="AP76" s="151"/>
      <c r="AZ76" s="319"/>
      <c r="BJ76" s="600"/>
      <c r="BK76" s="186" t="s">
        <v>73</v>
      </c>
      <c r="BL76" s="133">
        <v>206</v>
      </c>
      <c r="BM76" s="135">
        <v>220</v>
      </c>
      <c r="BN76" s="135">
        <v>261</v>
      </c>
      <c r="BO76" s="133">
        <v>305</v>
      </c>
      <c r="BP76" s="135">
        <v>282</v>
      </c>
      <c r="BQ76" s="135">
        <v>348</v>
      </c>
      <c r="BR76" s="135">
        <v>322</v>
      </c>
      <c r="BS76" s="133">
        <v>388</v>
      </c>
      <c r="BT76" s="133">
        <v>313</v>
      </c>
      <c r="BU76" s="133">
        <v>281</v>
      </c>
      <c r="BV76" s="133">
        <v>278</v>
      </c>
      <c r="BW76" s="133">
        <v>205</v>
      </c>
      <c r="BX76" s="133">
        <v>241</v>
      </c>
      <c r="BY76" s="133">
        <v>194</v>
      </c>
      <c r="BZ76" s="133">
        <v>149</v>
      </c>
      <c r="CA76" s="133">
        <v>143</v>
      </c>
      <c r="CB76" s="133"/>
      <c r="CD76" s="616"/>
      <c r="CE76" s="186" t="s">
        <v>73</v>
      </c>
      <c r="CF76" s="133">
        <v>1471</v>
      </c>
      <c r="CG76" s="135">
        <v>1433</v>
      </c>
      <c r="CH76" s="135">
        <v>1592</v>
      </c>
      <c r="CI76" s="133">
        <v>1715</v>
      </c>
      <c r="CJ76" s="135">
        <v>1920</v>
      </c>
      <c r="CK76" s="135">
        <v>2119</v>
      </c>
      <c r="CL76" s="135">
        <v>1956</v>
      </c>
      <c r="CM76" s="133">
        <v>2048</v>
      </c>
      <c r="CN76" s="133">
        <v>1988</v>
      </c>
      <c r="CO76" s="133">
        <v>1871</v>
      </c>
      <c r="CP76" s="133">
        <v>1875</v>
      </c>
      <c r="CQ76" s="133">
        <v>1710</v>
      </c>
      <c r="CR76" s="133">
        <v>1751</v>
      </c>
      <c r="CS76" s="133">
        <v>1620</v>
      </c>
      <c r="CT76" s="133">
        <v>1519</v>
      </c>
      <c r="CU76" s="133">
        <v>1452</v>
      </c>
      <c r="CV76" s="133"/>
    </row>
    <row r="77" spans="2:100">
      <c r="G77" s="119"/>
      <c r="H77" s="119"/>
      <c r="I77" s="119"/>
      <c r="J77" s="119"/>
      <c r="K77" s="119"/>
      <c r="L77" s="119"/>
      <c r="M77" s="119"/>
      <c r="N77" s="119"/>
      <c r="O77" s="119"/>
      <c r="P77" s="119"/>
      <c r="Q77" s="119"/>
      <c r="R77" s="119"/>
      <c r="S77" s="151"/>
      <c r="T77" s="91"/>
      <c r="U77" s="319"/>
      <c r="V77" s="119"/>
      <c r="W77" s="119"/>
      <c r="AG77" s="281"/>
      <c r="AH77" s="319"/>
      <c r="AM77" s="307"/>
      <c r="AN77" s="151"/>
      <c r="AO77" s="151"/>
      <c r="AZ77" s="319"/>
      <c r="BJ77" s="600"/>
      <c r="BK77" s="186" t="s">
        <v>74</v>
      </c>
      <c r="BL77" s="133">
        <v>334</v>
      </c>
      <c r="BM77" s="135">
        <v>430</v>
      </c>
      <c r="BN77" s="135">
        <v>430</v>
      </c>
      <c r="BO77" s="133">
        <v>458</v>
      </c>
      <c r="BP77" s="135">
        <v>493</v>
      </c>
      <c r="BQ77" s="135">
        <v>606</v>
      </c>
      <c r="BR77" s="135">
        <v>638</v>
      </c>
      <c r="BS77" s="133">
        <v>664</v>
      </c>
      <c r="BT77" s="133">
        <v>669</v>
      </c>
      <c r="BU77" s="133">
        <v>676</v>
      </c>
      <c r="BV77" s="133">
        <v>562</v>
      </c>
      <c r="BW77" s="133">
        <v>597</v>
      </c>
      <c r="BX77" s="133">
        <v>502</v>
      </c>
      <c r="BY77" s="133">
        <v>463</v>
      </c>
      <c r="BZ77" s="133">
        <v>439</v>
      </c>
      <c r="CA77" s="133">
        <v>388</v>
      </c>
      <c r="CB77" s="133"/>
      <c r="CD77" s="616"/>
      <c r="CE77" s="186" t="s">
        <v>74</v>
      </c>
      <c r="CF77" s="133">
        <v>1328</v>
      </c>
      <c r="CG77" s="135">
        <v>1483</v>
      </c>
      <c r="CH77" s="135">
        <v>1517</v>
      </c>
      <c r="CI77" s="133">
        <v>1657</v>
      </c>
      <c r="CJ77" s="135">
        <v>1805</v>
      </c>
      <c r="CK77" s="135">
        <v>2165</v>
      </c>
      <c r="CL77" s="135">
        <v>2139</v>
      </c>
      <c r="CM77" s="133">
        <v>2315</v>
      </c>
      <c r="CN77" s="133">
        <v>2278</v>
      </c>
      <c r="CO77" s="133">
        <v>2402</v>
      </c>
      <c r="CP77" s="133">
        <v>2184</v>
      </c>
      <c r="CQ77" s="133">
        <v>2305</v>
      </c>
      <c r="CR77" s="133">
        <v>2140</v>
      </c>
      <c r="CS77" s="133">
        <v>2128</v>
      </c>
      <c r="CT77" s="133">
        <v>2096</v>
      </c>
      <c r="CU77" s="133">
        <v>1920</v>
      </c>
      <c r="CV77" s="133"/>
    </row>
    <row r="78" spans="2:100">
      <c r="G78" s="119"/>
      <c r="H78" s="119"/>
      <c r="I78" s="119"/>
      <c r="J78" s="119"/>
      <c r="K78" s="119"/>
      <c r="L78" s="119"/>
      <c r="M78" s="119"/>
      <c r="N78" s="119"/>
      <c r="O78" s="119"/>
      <c r="P78" s="119"/>
      <c r="Q78" s="119"/>
      <c r="R78" s="119"/>
      <c r="S78" s="151"/>
      <c r="T78" s="91"/>
      <c r="U78" s="319"/>
      <c r="V78" s="119"/>
      <c r="W78" s="119"/>
      <c r="AG78" s="281"/>
      <c r="AH78" s="319"/>
      <c r="AM78" s="307"/>
      <c r="AN78" s="151"/>
      <c r="AO78" s="151"/>
      <c r="AZ78" s="319"/>
      <c r="BJ78" s="600"/>
      <c r="BK78" s="186" t="s">
        <v>36</v>
      </c>
      <c r="BL78" s="133">
        <v>0</v>
      </c>
      <c r="BM78" s="135">
        <v>1</v>
      </c>
      <c r="BN78" s="135">
        <v>0</v>
      </c>
      <c r="BO78" s="133">
        <v>0</v>
      </c>
      <c r="BP78" s="135">
        <v>0</v>
      </c>
      <c r="BQ78" s="135">
        <v>0</v>
      </c>
      <c r="BR78" s="135">
        <v>0</v>
      </c>
      <c r="BS78" s="135">
        <v>0</v>
      </c>
      <c r="BT78" s="133">
        <v>0</v>
      </c>
      <c r="BU78" s="133">
        <v>0</v>
      </c>
      <c r="BV78" s="135">
        <v>0</v>
      </c>
      <c r="BW78" s="135">
        <v>0</v>
      </c>
      <c r="BX78" s="135">
        <v>0</v>
      </c>
      <c r="BY78" s="135">
        <v>0</v>
      </c>
      <c r="BZ78" s="135">
        <v>0</v>
      </c>
      <c r="CA78" s="135">
        <v>0</v>
      </c>
      <c r="CB78" s="135"/>
      <c r="CD78" s="616"/>
      <c r="CE78" s="186" t="s">
        <v>36</v>
      </c>
      <c r="CF78" s="133">
        <v>0</v>
      </c>
      <c r="CG78" s="135">
        <v>2</v>
      </c>
      <c r="CH78" s="135">
        <v>0</v>
      </c>
      <c r="CI78" s="133">
        <v>0</v>
      </c>
      <c r="CJ78" s="135">
        <v>0</v>
      </c>
      <c r="CK78" s="135">
        <v>0</v>
      </c>
      <c r="CL78" s="135">
        <v>0</v>
      </c>
      <c r="CM78" s="135">
        <v>0</v>
      </c>
      <c r="CN78" s="133">
        <v>0</v>
      </c>
      <c r="CO78" s="133">
        <v>0</v>
      </c>
      <c r="CP78" s="135">
        <v>0</v>
      </c>
      <c r="CQ78" s="135">
        <v>0</v>
      </c>
      <c r="CR78" s="135">
        <v>0</v>
      </c>
      <c r="CS78" s="135">
        <v>0</v>
      </c>
      <c r="CT78" s="135">
        <v>0</v>
      </c>
      <c r="CU78" s="135">
        <v>0</v>
      </c>
      <c r="CV78" s="135"/>
    </row>
    <row r="79" spans="2:100">
      <c r="G79" s="119"/>
      <c r="H79" s="119"/>
      <c r="I79" s="119"/>
      <c r="J79" s="119"/>
      <c r="K79" s="119"/>
      <c r="L79" s="119"/>
      <c r="M79" s="119"/>
      <c r="N79" s="119"/>
      <c r="O79" s="119"/>
      <c r="P79" s="119"/>
      <c r="Q79" s="119"/>
      <c r="R79" s="119"/>
      <c r="S79" s="151"/>
      <c r="T79" s="91"/>
      <c r="U79" s="319"/>
      <c r="V79" s="119"/>
      <c r="W79" s="119"/>
      <c r="AG79" s="281"/>
      <c r="AH79" s="319"/>
      <c r="AM79" s="307"/>
      <c r="AN79" s="151"/>
      <c r="AO79" s="151"/>
      <c r="AZ79" s="319"/>
      <c r="BJ79" s="600"/>
      <c r="BK79" s="131" t="s">
        <v>144</v>
      </c>
      <c r="BL79" s="133">
        <v>0</v>
      </c>
      <c r="BM79" s="135">
        <v>0</v>
      </c>
      <c r="BN79" s="135">
        <v>0</v>
      </c>
      <c r="BO79" s="133">
        <v>0</v>
      </c>
      <c r="BP79" s="135">
        <v>0</v>
      </c>
      <c r="BQ79" s="135">
        <v>0</v>
      </c>
      <c r="BR79" s="135">
        <v>0</v>
      </c>
      <c r="BS79" s="135">
        <v>0</v>
      </c>
      <c r="BT79" s="133">
        <v>0</v>
      </c>
      <c r="BU79" s="135">
        <v>0</v>
      </c>
      <c r="BV79" s="133">
        <v>0</v>
      </c>
      <c r="BW79" s="135">
        <v>69</v>
      </c>
      <c r="BX79" s="135">
        <v>49</v>
      </c>
      <c r="BY79" s="135">
        <v>55</v>
      </c>
      <c r="BZ79" s="135">
        <v>25</v>
      </c>
      <c r="CA79" s="135">
        <v>49</v>
      </c>
      <c r="CB79" s="135"/>
      <c r="CD79" s="616"/>
      <c r="CE79" s="131" t="s">
        <v>144</v>
      </c>
      <c r="CF79" s="133">
        <v>0</v>
      </c>
      <c r="CG79" s="135">
        <v>0</v>
      </c>
      <c r="CH79" s="135">
        <v>0</v>
      </c>
      <c r="CI79" s="133">
        <v>0</v>
      </c>
      <c r="CJ79" s="135">
        <v>0</v>
      </c>
      <c r="CK79" s="135">
        <v>0</v>
      </c>
      <c r="CL79" s="135">
        <v>0</v>
      </c>
      <c r="CM79" s="135">
        <v>0</v>
      </c>
      <c r="CN79" s="133">
        <v>0</v>
      </c>
      <c r="CO79" s="135">
        <v>0</v>
      </c>
      <c r="CP79" s="133">
        <v>0</v>
      </c>
      <c r="CQ79" s="135">
        <v>145</v>
      </c>
      <c r="CR79" s="135">
        <v>130</v>
      </c>
      <c r="CS79" s="135">
        <v>157</v>
      </c>
      <c r="CT79" s="135">
        <v>113</v>
      </c>
      <c r="CU79" s="135">
        <v>139</v>
      </c>
      <c r="CV79" s="135"/>
    </row>
    <row r="80" spans="2:100" ht="18" customHeight="1">
      <c r="G80" s="119"/>
      <c r="H80" s="119"/>
      <c r="I80" s="119"/>
      <c r="J80" s="119"/>
      <c r="K80" s="119"/>
      <c r="L80" s="119"/>
      <c r="M80" s="119"/>
      <c r="N80" s="119"/>
      <c r="O80" s="119"/>
      <c r="P80" s="119"/>
      <c r="Q80" s="119"/>
      <c r="R80" s="119"/>
      <c r="S80" s="151"/>
      <c r="T80" s="91"/>
      <c r="U80" s="319"/>
      <c r="V80" s="119"/>
      <c r="W80" s="119"/>
      <c r="AG80" s="281"/>
      <c r="AH80" s="319"/>
      <c r="AM80" s="307"/>
      <c r="AN80" s="151"/>
      <c r="AO80" s="151"/>
      <c r="AQ80" s="151"/>
      <c r="AR80" s="151"/>
      <c r="AS80" s="151"/>
      <c r="AT80" s="151"/>
      <c r="AU80" s="151"/>
      <c r="AV80" s="151"/>
      <c r="AW80" s="151"/>
      <c r="AX80" s="151"/>
      <c r="AY80" s="151"/>
      <c r="AZ80" s="307"/>
      <c r="BA80" s="307"/>
      <c r="BB80" s="307"/>
      <c r="BC80" s="307"/>
      <c r="BD80" s="307"/>
      <c r="BE80" s="151"/>
      <c r="BF80" s="151"/>
      <c r="BG80" s="151"/>
      <c r="BH80" s="151"/>
      <c r="BJ80" s="600"/>
      <c r="BK80" s="186" t="s">
        <v>71</v>
      </c>
      <c r="BL80" s="133">
        <v>616</v>
      </c>
      <c r="BM80" s="135">
        <v>652</v>
      </c>
      <c r="BN80" s="135">
        <v>645</v>
      </c>
      <c r="BO80" s="133">
        <v>674</v>
      </c>
      <c r="BP80" s="135">
        <v>742</v>
      </c>
      <c r="BQ80" s="135">
        <v>768</v>
      </c>
      <c r="BR80" s="135">
        <v>900</v>
      </c>
      <c r="BS80" s="135">
        <v>1001</v>
      </c>
      <c r="BT80" s="133">
        <v>1121</v>
      </c>
      <c r="BU80" s="133">
        <v>1098</v>
      </c>
      <c r="BV80" s="135">
        <v>1145</v>
      </c>
      <c r="BW80" s="135">
        <v>1135</v>
      </c>
      <c r="BX80" s="135">
        <v>1055</v>
      </c>
      <c r="BY80" s="135">
        <v>990</v>
      </c>
      <c r="BZ80" s="135">
        <v>909</v>
      </c>
      <c r="CA80" s="135">
        <v>870</v>
      </c>
      <c r="CB80" s="135"/>
      <c r="CD80" s="616"/>
      <c r="CE80" s="186" t="s">
        <v>71</v>
      </c>
      <c r="CF80" s="133">
        <v>1080</v>
      </c>
      <c r="CG80" s="135">
        <v>1138</v>
      </c>
      <c r="CH80" s="135">
        <v>1250</v>
      </c>
      <c r="CI80" s="133">
        <v>1338</v>
      </c>
      <c r="CJ80" s="135">
        <v>1453</v>
      </c>
      <c r="CK80" s="135">
        <v>1576</v>
      </c>
      <c r="CL80" s="135">
        <v>1838</v>
      </c>
      <c r="CM80" s="135">
        <v>2037</v>
      </c>
      <c r="CN80" s="133">
        <v>2276</v>
      </c>
      <c r="CO80" s="133">
        <v>2267</v>
      </c>
      <c r="CP80" s="135">
        <v>2417</v>
      </c>
      <c r="CQ80" s="135">
        <v>2425</v>
      </c>
      <c r="CR80" s="135">
        <v>2423</v>
      </c>
      <c r="CS80" s="135">
        <v>2261</v>
      </c>
      <c r="CT80" s="135">
        <v>2257</v>
      </c>
      <c r="CU80" s="135">
        <v>2194</v>
      </c>
      <c r="CV80" s="135"/>
    </row>
    <row r="81" spans="2:100">
      <c r="G81" s="119"/>
      <c r="H81" s="119"/>
      <c r="I81" s="119"/>
      <c r="J81" s="119"/>
      <c r="K81" s="119"/>
      <c r="L81" s="119"/>
      <c r="M81" s="119"/>
      <c r="N81" s="119"/>
      <c r="O81" s="119"/>
      <c r="P81" s="119"/>
      <c r="Q81" s="119"/>
      <c r="R81" s="119"/>
      <c r="S81" s="151"/>
      <c r="T81" s="91"/>
      <c r="U81" s="319"/>
      <c r="V81" s="119"/>
      <c r="W81" s="119"/>
      <c r="AG81" s="281"/>
      <c r="AH81" s="319"/>
      <c r="AM81" s="307"/>
      <c r="AN81" s="151"/>
      <c r="AO81" s="151"/>
      <c r="AQ81" s="151"/>
      <c r="AR81" s="151"/>
      <c r="AS81" s="151"/>
      <c r="AT81" s="151"/>
      <c r="AU81" s="151"/>
      <c r="AV81" s="151"/>
      <c r="AW81" s="151"/>
      <c r="AX81" s="151"/>
      <c r="AY81" s="151"/>
      <c r="AZ81" s="307"/>
      <c r="BA81" s="307"/>
      <c r="BB81" s="307"/>
      <c r="BC81" s="307"/>
      <c r="BD81" s="307"/>
      <c r="BE81" s="151"/>
      <c r="BF81" s="151"/>
      <c r="BG81" s="151"/>
      <c r="BH81" s="151"/>
      <c r="BJ81" s="601"/>
      <c r="BK81" s="207" t="s">
        <v>53</v>
      </c>
      <c r="BL81" s="192">
        <f>BL78+BL80+$V$11*BL79</f>
        <v>616</v>
      </c>
      <c r="BM81" s="193">
        <f t="shared" ref="BM81" si="361">BM78+BM80+$V$11*BM79</f>
        <v>653</v>
      </c>
      <c r="BN81" s="193">
        <f t="shared" ref="BN81" si="362">BN78+BN80+$V$11*BN79</f>
        <v>645</v>
      </c>
      <c r="BO81" s="192">
        <f t="shared" ref="BO81" si="363">BO78+BO80+$V$11*BO79</f>
        <v>674</v>
      </c>
      <c r="BP81" s="193">
        <f t="shared" ref="BP81" si="364">BP78+BP80+$V$11*BP79</f>
        <v>742</v>
      </c>
      <c r="BQ81" s="193">
        <f t="shared" ref="BQ81" si="365">BQ78+BQ80+$V$11*BQ79</f>
        <v>768</v>
      </c>
      <c r="BR81" s="193">
        <f t="shared" ref="BR81" si="366">BR78+BR80+$V$11*BR79</f>
        <v>900</v>
      </c>
      <c r="BS81" s="194">
        <f t="shared" ref="BS81" si="367">BS78+BS80+$V$11*BS79</f>
        <v>1001</v>
      </c>
      <c r="BT81" s="194">
        <f t="shared" ref="BT81" si="368">BT78+BT80+$V$11*BT79</f>
        <v>1121</v>
      </c>
      <c r="BU81" s="194">
        <f t="shared" ref="BU81" si="369">BU78+BU80+$V$11*BU79</f>
        <v>1098</v>
      </c>
      <c r="BV81" s="193">
        <v>1145</v>
      </c>
      <c r="BW81" s="389">
        <v>1169.5</v>
      </c>
      <c r="BX81" s="389">
        <v>1079.5</v>
      </c>
      <c r="BY81" s="389">
        <f t="shared" ref="BY81:BZ81" si="370">BY78+BY80+$V$11*BY79</f>
        <v>1017.5</v>
      </c>
      <c r="BZ81" s="389">
        <f t="shared" si="370"/>
        <v>921.5</v>
      </c>
      <c r="CA81" s="389">
        <f t="shared" ref="CA81" si="371">CA78+CA80+$V$11*CA79</f>
        <v>894.5</v>
      </c>
      <c r="CB81" s="473"/>
      <c r="CD81" s="617"/>
      <c r="CE81" s="123" t="s">
        <v>53</v>
      </c>
      <c r="CF81" s="194">
        <f t="shared" ref="CF81" si="372">CF78+CF80+$V$11*CF79</f>
        <v>1080</v>
      </c>
      <c r="CG81" s="194">
        <f t="shared" ref="CG81" si="373">CG78+CG80+$V$11*CG79</f>
        <v>1140</v>
      </c>
      <c r="CH81" s="194">
        <f t="shared" ref="CH81" si="374">CH78+CH80+$V$11*CH79</f>
        <v>1250</v>
      </c>
      <c r="CI81" s="194">
        <f t="shared" ref="CI81" si="375">CI78+CI80+$V$11*CI79</f>
        <v>1338</v>
      </c>
      <c r="CJ81" s="194">
        <f t="shared" ref="CJ81" si="376">CJ78+CJ80+$V$11*CJ79</f>
        <v>1453</v>
      </c>
      <c r="CK81" s="194">
        <f t="shared" ref="CK81" si="377">CK78+CK80+$V$11*CK79</f>
        <v>1576</v>
      </c>
      <c r="CL81" s="194">
        <f t="shared" ref="CL81" si="378">CL78+CL80+$V$11*CL79</f>
        <v>1838</v>
      </c>
      <c r="CM81" s="194">
        <f t="shared" ref="CM81" si="379">CM78+CM80+$V$11*CM79</f>
        <v>2037</v>
      </c>
      <c r="CN81" s="194">
        <f t="shared" ref="CN81" si="380">CN78+CN80+$V$11*CN79</f>
        <v>2276</v>
      </c>
      <c r="CO81" s="194">
        <v>2267</v>
      </c>
      <c r="CP81" s="194">
        <v>2417</v>
      </c>
      <c r="CQ81" s="194">
        <v>2497.5</v>
      </c>
      <c r="CR81" s="194">
        <v>2488</v>
      </c>
      <c r="CS81" s="194">
        <f t="shared" ref="CS81:CT81" si="381">CS78+CS80+$V$11*CS79</f>
        <v>2339.5</v>
      </c>
      <c r="CT81" s="194">
        <f t="shared" si="381"/>
        <v>2313.5</v>
      </c>
      <c r="CU81" s="194">
        <f t="shared" ref="CU81" si="382">CU78+CU80+$V$11*CU79</f>
        <v>2263.5</v>
      </c>
      <c r="CV81" s="224"/>
    </row>
    <row r="82" spans="2:100">
      <c r="B82" s="186"/>
      <c r="C82" s="186"/>
      <c r="D82" s="186"/>
      <c r="E82" s="186"/>
      <c r="F82" s="195"/>
      <c r="G82" s="195"/>
      <c r="H82" s="195"/>
      <c r="I82" s="195"/>
      <c r="J82" s="195"/>
      <c r="K82" s="195"/>
      <c r="L82" s="195"/>
      <c r="M82" s="195"/>
      <c r="N82" s="195"/>
      <c r="O82" s="195"/>
      <c r="P82" s="195"/>
      <c r="Q82" s="195"/>
      <c r="R82" s="195"/>
      <c r="S82" s="195"/>
      <c r="T82" s="214"/>
      <c r="U82" s="195"/>
      <c r="V82" s="188"/>
      <c r="W82" s="126"/>
      <c r="X82" s="186"/>
      <c r="Y82" s="186"/>
      <c r="Z82" s="186"/>
      <c r="AA82" s="186"/>
      <c r="AB82" s="195"/>
      <c r="AC82" s="195"/>
      <c r="AD82" s="195"/>
      <c r="AE82" s="195"/>
      <c r="AF82" s="195"/>
      <c r="AG82" s="417"/>
      <c r="AH82" s="195"/>
      <c r="AI82" s="195"/>
      <c r="AJ82" s="195"/>
      <c r="AK82" s="195"/>
      <c r="AL82" s="195"/>
      <c r="AM82" s="195"/>
      <c r="AN82" s="195"/>
      <c r="AO82" s="195"/>
      <c r="AQ82" s="151"/>
      <c r="AR82" s="151"/>
      <c r="AS82" s="151"/>
      <c r="AT82" s="151"/>
      <c r="AU82" s="151"/>
      <c r="AV82" s="151"/>
      <c r="AW82" s="151"/>
      <c r="AX82" s="151"/>
      <c r="AY82" s="151"/>
      <c r="AZ82" s="307"/>
      <c r="BA82" s="307"/>
      <c r="BB82" s="307"/>
      <c r="BC82" s="307"/>
      <c r="BD82" s="307"/>
      <c r="BE82" s="151"/>
      <c r="BF82" s="151"/>
      <c r="BG82" s="151"/>
      <c r="BH82" s="151"/>
      <c r="BJ82" s="381"/>
      <c r="BK82" s="208"/>
      <c r="BL82" s="208"/>
      <c r="BM82" s="208"/>
      <c r="BN82" s="208"/>
      <c r="BO82" s="208"/>
      <c r="BP82" s="208"/>
      <c r="BQ82" s="208"/>
      <c r="BR82" s="208"/>
      <c r="BS82" s="322"/>
      <c r="BT82" s="322"/>
      <c r="BU82" s="322"/>
      <c r="BV82" s="322"/>
      <c r="BW82" s="307"/>
      <c r="BX82" s="307"/>
      <c r="BY82" s="307"/>
      <c r="CD82" s="380"/>
      <c r="CN82" s="319"/>
      <c r="CP82" s="307"/>
      <c r="CQ82" s="307"/>
      <c r="CR82" s="307"/>
      <c r="CS82" s="307"/>
    </row>
    <row r="83" spans="2:100">
      <c r="B83" s="123" t="s">
        <v>5</v>
      </c>
      <c r="C83" s="123" t="s">
        <v>122</v>
      </c>
      <c r="D83" s="123" t="s">
        <v>121</v>
      </c>
      <c r="E83" s="123" t="s">
        <v>120</v>
      </c>
      <c r="F83" s="123" t="s">
        <v>49</v>
      </c>
      <c r="G83" s="123" t="s">
        <v>48</v>
      </c>
      <c r="H83" s="123" t="s">
        <v>47</v>
      </c>
      <c r="I83" s="123" t="s">
        <v>46</v>
      </c>
      <c r="J83" s="123" t="s">
        <v>45</v>
      </c>
      <c r="K83" s="123" t="s">
        <v>44</v>
      </c>
      <c r="L83" s="123" t="s">
        <v>43</v>
      </c>
      <c r="M83" s="123" t="s">
        <v>95</v>
      </c>
      <c r="N83" s="123" t="s">
        <v>69</v>
      </c>
      <c r="O83" s="123" t="s">
        <v>77</v>
      </c>
      <c r="P83" s="123" t="s">
        <v>143</v>
      </c>
      <c r="Q83" s="123" t="str">
        <f>Q67</f>
        <v>2018-19</v>
      </c>
      <c r="R83" s="123" t="str">
        <f>R67</f>
        <v>2019-20</v>
      </c>
      <c r="S83" s="125"/>
      <c r="T83" s="85" t="s">
        <v>111</v>
      </c>
      <c r="U83" s="125"/>
      <c r="V83" s="119"/>
      <c r="W83" s="119"/>
      <c r="X83" s="123" t="s">
        <v>5</v>
      </c>
      <c r="Y83" s="123" t="s">
        <v>122</v>
      </c>
      <c r="Z83" s="123" t="s">
        <v>121</v>
      </c>
      <c r="AA83" s="123" t="s">
        <v>120</v>
      </c>
      <c r="AB83" s="123" t="s">
        <v>49</v>
      </c>
      <c r="AC83" s="123" t="s">
        <v>48</v>
      </c>
      <c r="AD83" s="123" t="s">
        <v>47</v>
      </c>
      <c r="AE83" s="123" t="s">
        <v>46</v>
      </c>
      <c r="AF83" s="123" t="s">
        <v>45</v>
      </c>
      <c r="AG83" s="191" t="s">
        <v>44</v>
      </c>
      <c r="AH83" s="123" t="s">
        <v>43</v>
      </c>
      <c r="AI83" s="123" t="s">
        <v>95</v>
      </c>
      <c r="AJ83" s="123" t="s">
        <v>69</v>
      </c>
      <c r="AK83" s="123" t="s">
        <v>77</v>
      </c>
      <c r="AL83" s="123" t="str">
        <f>$AL$3</f>
        <v>2017-18</v>
      </c>
      <c r="AM83" s="123" t="str">
        <f>AM51</f>
        <v>2018-19</v>
      </c>
      <c r="AN83" s="123" t="str">
        <f>AN67</f>
        <v>2019-20</v>
      </c>
      <c r="AO83" s="125"/>
      <c r="AQ83" s="123" t="s">
        <v>5</v>
      </c>
      <c r="AR83" s="123" t="s">
        <v>122</v>
      </c>
      <c r="AS83" s="123" t="s">
        <v>121</v>
      </c>
      <c r="AT83" s="123" t="s">
        <v>120</v>
      </c>
      <c r="AU83" s="123" t="s">
        <v>49</v>
      </c>
      <c r="AV83" s="123" t="s">
        <v>48</v>
      </c>
      <c r="AW83" s="123" t="s">
        <v>47</v>
      </c>
      <c r="AX83" s="123" t="s">
        <v>46</v>
      </c>
      <c r="AY83" s="123" t="s">
        <v>45</v>
      </c>
      <c r="AZ83" s="123" t="s">
        <v>44</v>
      </c>
      <c r="BA83" s="123" t="s">
        <v>43</v>
      </c>
      <c r="BB83" s="123" t="s">
        <v>95</v>
      </c>
      <c r="BC83" s="125" t="s">
        <v>69</v>
      </c>
      <c r="BD83" s="125" t="s">
        <v>77</v>
      </c>
      <c r="BE83" s="125" t="str">
        <f t="shared" ref="BE83:BF83" si="383">BE67</f>
        <v>2017-18</v>
      </c>
      <c r="BF83" s="125" t="str">
        <f t="shared" si="383"/>
        <v>2018-19</v>
      </c>
      <c r="BG83" s="125" t="str">
        <f>BG67</f>
        <v>2019-20</v>
      </c>
      <c r="BH83" s="125"/>
      <c r="BJ83" s="218"/>
      <c r="BK83" s="123" t="s">
        <v>5</v>
      </c>
      <c r="BL83" s="123" t="s">
        <v>122</v>
      </c>
      <c r="BM83" s="123" t="s">
        <v>121</v>
      </c>
      <c r="BN83" s="123" t="s">
        <v>120</v>
      </c>
      <c r="BO83" s="123" t="s">
        <v>49</v>
      </c>
      <c r="BP83" s="123" t="s">
        <v>48</v>
      </c>
      <c r="BQ83" s="123" t="s">
        <v>47</v>
      </c>
      <c r="BR83" s="123" t="s">
        <v>46</v>
      </c>
      <c r="BS83" s="123" t="s">
        <v>45</v>
      </c>
      <c r="BT83" s="123" t="s">
        <v>44</v>
      </c>
      <c r="BU83" s="123" t="s">
        <v>43</v>
      </c>
      <c r="BV83" s="123" t="s">
        <v>95</v>
      </c>
      <c r="BW83" s="125" t="s">
        <v>69</v>
      </c>
      <c r="BX83" s="125" t="str">
        <f t="shared" ref="BX83:CA83" si="384">BX67</f>
        <v>2016-17</v>
      </c>
      <c r="BY83" s="125" t="str">
        <f t="shared" si="384"/>
        <v>2017-18</v>
      </c>
      <c r="BZ83" s="125" t="str">
        <f t="shared" si="384"/>
        <v>2018-19</v>
      </c>
      <c r="CA83" s="125" t="str">
        <f t="shared" si="384"/>
        <v>2019-20</v>
      </c>
      <c r="CB83" s="125"/>
      <c r="CD83" s="380"/>
      <c r="CE83" s="123" t="s">
        <v>5</v>
      </c>
      <c r="CF83" s="123" t="s">
        <v>122</v>
      </c>
      <c r="CG83" s="123" t="s">
        <v>121</v>
      </c>
      <c r="CH83" s="123" t="s">
        <v>120</v>
      </c>
      <c r="CI83" s="123" t="s">
        <v>49</v>
      </c>
      <c r="CJ83" s="123" t="s">
        <v>48</v>
      </c>
      <c r="CK83" s="123" t="s">
        <v>47</v>
      </c>
      <c r="CL83" s="123" t="s">
        <v>46</v>
      </c>
      <c r="CM83" s="123" t="s">
        <v>45</v>
      </c>
      <c r="CN83" s="123" t="s">
        <v>44</v>
      </c>
      <c r="CO83" s="123" t="s">
        <v>43</v>
      </c>
      <c r="CP83" s="123" t="s">
        <v>95</v>
      </c>
      <c r="CQ83" s="123" t="s">
        <v>69</v>
      </c>
      <c r="CR83" s="123" t="str">
        <f>CR67</f>
        <v>2016-17</v>
      </c>
      <c r="CS83" s="123" t="str">
        <f t="shared" ref="CS83:CU83" si="385">CS67</f>
        <v>2017-18</v>
      </c>
      <c r="CT83" s="123" t="str">
        <f t="shared" si="385"/>
        <v>2018-19</v>
      </c>
      <c r="CU83" s="123" t="str">
        <f t="shared" si="385"/>
        <v>2019-20</v>
      </c>
      <c r="CV83" s="125"/>
    </row>
    <row r="84" spans="2:100">
      <c r="B84" s="186" t="s">
        <v>72</v>
      </c>
      <c r="C84" s="133">
        <f t="shared" ref="C84:N86" si="386">Y84+BL84*$V$6+BL91*$V$8</f>
        <v>2406.8000000000002</v>
      </c>
      <c r="D84" s="133">
        <f t="shared" si="386"/>
        <v>2438.4</v>
      </c>
      <c r="E84" s="133">
        <f t="shared" si="386"/>
        <v>2617.1999999999998</v>
      </c>
      <c r="F84" s="133">
        <f t="shared" si="386"/>
        <v>2770.8</v>
      </c>
      <c r="G84" s="133">
        <f t="shared" si="386"/>
        <v>2899</v>
      </c>
      <c r="H84" s="133">
        <f t="shared" si="386"/>
        <v>3032.8</v>
      </c>
      <c r="I84" s="133">
        <f t="shared" si="386"/>
        <v>2585.6</v>
      </c>
      <c r="J84" s="133">
        <f t="shared" si="386"/>
        <v>2572.4</v>
      </c>
      <c r="K84" s="133">
        <f t="shared" si="386"/>
        <v>2452.4</v>
      </c>
      <c r="L84" s="133">
        <f t="shared" si="386"/>
        <v>2292</v>
      </c>
      <c r="M84" s="133">
        <f t="shared" si="386"/>
        <v>2527.1999999999998</v>
      </c>
      <c r="N84" s="133">
        <f t="shared" si="386"/>
        <v>2522</v>
      </c>
      <c r="O84" s="133">
        <f t="shared" ref="O84:R84" si="387">AK84+BX84*$V$6+BX91*$V$8</f>
        <v>2432.4</v>
      </c>
      <c r="P84" s="133">
        <f t="shared" si="387"/>
        <v>2400</v>
      </c>
      <c r="Q84" s="133">
        <f t="shared" si="387"/>
        <v>2334.6</v>
      </c>
      <c r="R84" s="133">
        <f t="shared" si="387"/>
        <v>2058.8000000000002</v>
      </c>
      <c r="S84" s="187"/>
      <c r="T84" s="204">
        <v>241.79048414323969</v>
      </c>
      <c r="U84" s="133"/>
      <c r="V84" s="119"/>
      <c r="W84" s="119"/>
      <c r="X84" s="186" t="s">
        <v>72</v>
      </c>
      <c r="Y84" s="133">
        <v>1598</v>
      </c>
      <c r="Z84" s="133">
        <v>1672</v>
      </c>
      <c r="AA84" s="133">
        <v>1788</v>
      </c>
      <c r="AB84" s="133">
        <v>1901</v>
      </c>
      <c r="AC84" s="133">
        <v>2003</v>
      </c>
      <c r="AD84" s="133">
        <v>2067</v>
      </c>
      <c r="AE84" s="133">
        <v>1774</v>
      </c>
      <c r="AF84" s="133">
        <v>1755</v>
      </c>
      <c r="AG84" s="416">
        <v>1745</v>
      </c>
      <c r="AH84" s="133">
        <v>1609</v>
      </c>
      <c r="AI84" s="133">
        <v>1807</v>
      </c>
      <c r="AJ84" s="133">
        <v>1811</v>
      </c>
      <c r="AK84" s="133">
        <v>1755</v>
      </c>
      <c r="AL84" s="133">
        <v>1719</v>
      </c>
      <c r="AM84" s="133">
        <v>1711</v>
      </c>
      <c r="AN84" s="133">
        <v>1549</v>
      </c>
      <c r="AO84" s="133"/>
      <c r="AQ84" s="186" t="s">
        <v>128</v>
      </c>
      <c r="AR84" s="133">
        <v>4</v>
      </c>
      <c r="AS84" s="133">
        <v>0</v>
      </c>
      <c r="AT84" s="133">
        <v>0</v>
      </c>
      <c r="AU84" s="133">
        <v>0</v>
      </c>
      <c r="AV84" s="133">
        <v>0</v>
      </c>
      <c r="AW84" s="133">
        <v>0</v>
      </c>
      <c r="AX84" s="133">
        <v>0</v>
      </c>
      <c r="AY84" s="133">
        <v>0</v>
      </c>
      <c r="AZ84" s="133">
        <v>0</v>
      </c>
      <c r="BA84" s="133">
        <v>0</v>
      </c>
      <c r="BB84" s="133">
        <v>0</v>
      </c>
      <c r="BC84" s="132">
        <v>0</v>
      </c>
      <c r="BD84" s="132">
        <v>0</v>
      </c>
      <c r="BE84" s="132">
        <v>0</v>
      </c>
      <c r="BF84" s="132">
        <v>0</v>
      </c>
      <c r="BG84" s="132">
        <v>0</v>
      </c>
      <c r="BH84" s="133"/>
      <c r="BJ84" s="602" t="s">
        <v>98</v>
      </c>
      <c r="BK84" s="186" t="s">
        <v>72</v>
      </c>
      <c r="BL84" s="133">
        <v>831</v>
      </c>
      <c r="BM84" s="135">
        <v>803</v>
      </c>
      <c r="BN84" s="135">
        <v>889</v>
      </c>
      <c r="BO84" s="133">
        <v>941</v>
      </c>
      <c r="BP84" s="135">
        <v>960</v>
      </c>
      <c r="BQ84" s="135">
        <v>1026</v>
      </c>
      <c r="BR84" s="135">
        <v>832</v>
      </c>
      <c r="BS84" s="132">
        <v>833</v>
      </c>
      <c r="BT84" s="132">
        <v>753</v>
      </c>
      <c r="BU84" s="132">
        <v>750</v>
      </c>
      <c r="BV84" s="132">
        <v>789</v>
      </c>
      <c r="BW84" s="132">
        <v>815</v>
      </c>
      <c r="BX84" s="132">
        <v>773</v>
      </c>
      <c r="BY84" s="132">
        <v>790</v>
      </c>
      <c r="BZ84" s="132">
        <v>737</v>
      </c>
      <c r="CA84" s="132">
        <v>601</v>
      </c>
      <c r="CB84" s="133"/>
      <c r="CD84" s="612" t="s">
        <v>51</v>
      </c>
      <c r="CE84" s="189" t="s">
        <v>72</v>
      </c>
      <c r="CF84" s="132">
        <v>216</v>
      </c>
      <c r="CG84" s="166">
        <v>182</v>
      </c>
      <c r="CH84" s="166">
        <v>207</v>
      </c>
      <c r="CI84" s="132">
        <v>195</v>
      </c>
      <c r="CJ84" s="166">
        <v>212</v>
      </c>
      <c r="CK84" s="166">
        <v>189</v>
      </c>
      <c r="CL84" s="166">
        <v>163</v>
      </c>
      <c r="CM84" s="132">
        <v>173</v>
      </c>
      <c r="CN84" s="132">
        <v>139</v>
      </c>
      <c r="CO84" s="132">
        <v>111</v>
      </c>
      <c r="CP84" s="133">
        <v>120</v>
      </c>
      <c r="CQ84" s="133">
        <v>90</v>
      </c>
      <c r="CR84" s="133">
        <v>88</v>
      </c>
      <c r="CS84" s="133">
        <v>79</v>
      </c>
      <c r="CT84" s="132">
        <v>53</v>
      </c>
      <c r="CU84" s="132">
        <v>50</v>
      </c>
      <c r="CV84" s="133"/>
    </row>
    <row r="85" spans="2:100">
      <c r="B85" s="186" t="s">
        <v>73</v>
      </c>
      <c r="C85" s="133">
        <f t="shared" si="386"/>
        <v>2248.1999999999998</v>
      </c>
      <c r="D85" s="133">
        <f t="shared" si="386"/>
        <v>2150.1999999999998</v>
      </c>
      <c r="E85" s="133">
        <f t="shared" si="386"/>
        <v>2493.1999999999998</v>
      </c>
      <c r="F85" s="133">
        <f t="shared" si="386"/>
        <v>2407.6</v>
      </c>
      <c r="G85" s="133">
        <f t="shared" si="386"/>
        <v>2525</v>
      </c>
      <c r="H85" s="133">
        <f t="shared" si="386"/>
        <v>2789.2</v>
      </c>
      <c r="I85" s="133">
        <f t="shared" si="386"/>
        <v>2565.6</v>
      </c>
      <c r="J85" s="133">
        <f t="shared" si="386"/>
        <v>2648.4</v>
      </c>
      <c r="K85" s="133">
        <f t="shared" si="386"/>
        <v>2445.6</v>
      </c>
      <c r="L85" s="133">
        <f t="shared" si="386"/>
        <v>2392.6</v>
      </c>
      <c r="M85" s="133">
        <f t="shared" si="386"/>
        <v>2464.4</v>
      </c>
      <c r="N85" s="133">
        <f t="shared" si="386"/>
        <v>2547</v>
      </c>
      <c r="O85" s="133">
        <f t="shared" ref="O85:R85" si="388">AK85+BX85*$V$6+BX92*$V$8</f>
        <v>2549.6</v>
      </c>
      <c r="P85" s="133">
        <f t="shared" si="388"/>
        <v>2520.4</v>
      </c>
      <c r="Q85" s="133">
        <f t="shared" si="388"/>
        <v>2359.6</v>
      </c>
      <c r="R85" s="133">
        <f t="shared" si="388"/>
        <v>2423</v>
      </c>
      <c r="S85" s="187"/>
      <c r="T85" s="204">
        <v>187.68649510405498</v>
      </c>
      <c r="U85" s="133"/>
      <c r="V85" s="119"/>
      <c r="W85" s="119"/>
      <c r="X85" s="186" t="s">
        <v>73</v>
      </c>
      <c r="Y85" s="133">
        <v>1530</v>
      </c>
      <c r="Z85" s="133">
        <v>1480</v>
      </c>
      <c r="AA85" s="133">
        <v>1705</v>
      </c>
      <c r="AB85" s="133">
        <v>1653</v>
      </c>
      <c r="AC85" s="133">
        <v>1740</v>
      </c>
      <c r="AD85" s="133">
        <v>1915</v>
      </c>
      <c r="AE85" s="133">
        <v>1750</v>
      </c>
      <c r="AF85" s="133">
        <v>1805</v>
      </c>
      <c r="AG85" s="416">
        <v>1676</v>
      </c>
      <c r="AH85" s="133">
        <v>1657</v>
      </c>
      <c r="AI85" s="133">
        <v>1702</v>
      </c>
      <c r="AJ85" s="133">
        <v>1814</v>
      </c>
      <c r="AK85" s="133">
        <v>1823</v>
      </c>
      <c r="AL85" s="133">
        <v>1814</v>
      </c>
      <c r="AM85" s="133">
        <v>1693</v>
      </c>
      <c r="AN85" s="133">
        <v>1768</v>
      </c>
      <c r="AO85" s="133"/>
      <c r="AQ85" s="131" t="s">
        <v>144</v>
      </c>
      <c r="AR85" s="133">
        <v>0</v>
      </c>
      <c r="AS85" s="135">
        <v>0</v>
      </c>
      <c r="AT85" s="135">
        <v>0</v>
      </c>
      <c r="AU85" s="133">
        <v>0</v>
      </c>
      <c r="AV85" s="135">
        <v>0</v>
      </c>
      <c r="AW85" s="135">
        <v>0</v>
      </c>
      <c r="AX85" s="135">
        <v>0</v>
      </c>
      <c r="AY85" s="135">
        <v>0</v>
      </c>
      <c r="AZ85" s="133">
        <v>0</v>
      </c>
      <c r="BA85" s="135">
        <v>0</v>
      </c>
      <c r="BB85" s="133">
        <v>0</v>
      </c>
      <c r="BC85" s="133">
        <v>119</v>
      </c>
      <c r="BD85" s="133">
        <v>98</v>
      </c>
      <c r="BE85" s="133">
        <v>146</v>
      </c>
      <c r="BF85" s="133">
        <v>112</v>
      </c>
      <c r="BG85" s="133">
        <v>125</v>
      </c>
      <c r="BH85" s="133"/>
      <c r="BJ85" s="600"/>
      <c r="BK85" s="186" t="s">
        <v>73</v>
      </c>
      <c r="BL85" s="133">
        <v>669</v>
      </c>
      <c r="BM85" s="135">
        <v>619</v>
      </c>
      <c r="BN85" s="135">
        <v>764</v>
      </c>
      <c r="BO85" s="133">
        <v>747</v>
      </c>
      <c r="BP85" s="135">
        <v>795</v>
      </c>
      <c r="BQ85" s="135">
        <v>834</v>
      </c>
      <c r="BR85" s="135">
        <v>797</v>
      </c>
      <c r="BS85" s="133">
        <v>778</v>
      </c>
      <c r="BT85" s="133">
        <v>742</v>
      </c>
      <c r="BU85" s="133">
        <v>732</v>
      </c>
      <c r="BV85" s="133">
        <v>753</v>
      </c>
      <c r="BW85" s="133">
        <v>780</v>
      </c>
      <c r="BX85" s="133">
        <v>777</v>
      </c>
      <c r="BY85" s="133">
        <v>763</v>
      </c>
      <c r="BZ85" s="133">
        <v>737</v>
      </c>
      <c r="CA85" s="133">
        <v>710</v>
      </c>
      <c r="CB85" s="133"/>
      <c r="CD85" s="613"/>
      <c r="CE85" s="186" t="s">
        <v>73</v>
      </c>
      <c r="CF85" s="133">
        <v>263</v>
      </c>
      <c r="CG85" s="135">
        <v>262</v>
      </c>
      <c r="CH85" s="135">
        <v>264</v>
      </c>
      <c r="CI85" s="133">
        <v>262</v>
      </c>
      <c r="CJ85" s="135">
        <v>251</v>
      </c>
      <c r="CK85" s="135">
        <v>290</v>
      </c>
      <c r="CL85" s="135">
        <v>222</v>
      </c>
      <c r="CM85" s="133">
        <v>261</v>
      </c>
      <c r="CN85" s="133">
        <v>206</v>
      </c>
      <c r="CO85" s="133">
        <v>177</v>
      </c>
      <c r="CP85" s="133">
        <v>208</v>
      </c>
      <c r="CQ85" s="133">
        <v>147</v>
      </c>
      <c r="CR85" s="133">
        <v>139</v>
      </c>
      <c r="CS85" s="133">
        <v>128</v>
      </c>
      <c r="CT85" s="133">
        <v>114</v>
      </c>
      <c r="CU85" s="133">
        <v>115</v>
      </c>
      <c r="CV85" s="133"/>
    </row>
    <row r="86" spans="2:100">
      <c r="B86" s="186" t="s">
        <v>74</v>
      </c>
      <c r="C86" s="133">
        <f t="shared" si="386"/>
        <v>2397.4</v>
      </c>
      <c r="D86" s="133">
        <f t="shared" si="386"/>
        <v>2380.4</v>
      </c>
      <c r="E86" s="133">
        <f t="shared" si="386"/>
        <v>2594.1999999999998</v>
      </c>
      <c r="F86" s="133">
        <f t="shared" si="386"/>
        <v>2658.6</v>
      </c>
      <c r="G86" s="133">
        <f t="shared" si="386"/>
        <v>2851.6</v>
      </c>
      <c r="H86" s="133">
        <f t="shared" si="386"/>
        <v>3016</v>
      </c>
      <c r="I86" s="133">
        <f t="shared" si="386"/>
        <v>2877.4</v>
      </c>
      <c r="J86" s="133">
        <f t="shared" si="386"/>
        <v>3314.2</v>
      </c>
      <c r="K86" s="133">
        <f t="shared" si="386"/>
        <v>3156</v>
      </c>
      <c r="L86" s="133">
        <f t="shared" si="386"/>
        <v>3035.4</v>
      </c>
      <c r="M86" s="133">
        <f t="shared" si="386"/>
        <v>2982.2</v>
      </c>
      <c r="N86" s="133">
        <f t="shared" si="386"/>
        <v>3131</v>
      </c>
      <c r="O86" s="133">
        <f t="shared" ref="O86:R86" si="389">AK86+BX86*$V$6+BX93*$V$8</f>
        <v>3269.8</v>
      </c>
      <c r="P86" s="133">
        <f t="shared" si="389"/>
        <v>3229</v>
      </c>
      <c r="Q86" s="133">
        <f t="shared" si="389"/>
        <v>3272.4</v>
      </c>
      <c r="R86" s="133">
        <f t="shared" si="389"/>
        <v>3245.4</v>
      </c>
      <c r="S86" s="187"/>
      <c r="T86" s="204">
        <v>310.44500246509631</v>
      </c>
      <c r="U86" s="133"/>
      <c r="V86" s="119"/>
      <c r="W86" s="119"/>
      <c r="X86" s="186" t="s">
        <v>74</v>
      </c>
      <c r="Y86" s="133">
        <v>1646</v>
      </c>
      <c r="Z86" s="133">
        <v>1636</v>
      </c>
      <c r="AA86" s="133">
        <v>1748</v>
      </c>
      <c r="AB86" s="133">
        <v>1803</v>
      </c>
      <c r="AC86" s="133">
        <v>1921</v>
      </c>
      <c r="AD86" s="133">
        <v>2015</v>
      </c>
      <c r="AE86" s="133">
        <v>1942</v>
      </c>
      <c r="AF86" s="133">
        <v>2196</v>
      </c>
      <c r="AG86" s="416">
        <v>2075</v>
      </c>
      <c r="AH86" s="133">
        <v>2014</v>
      </c>
      <c r="AI86" s="133">
        <v>2021</v>
      </c>
      <c r="AJ86" s="133">
        <v>2128</v>
      </c>
      <c r="AK86" s="133">
        <v>2249</v>
      </c>
      <c r="AL86" s="133">
        <v>2251</v>
      </c>
      <c r="AM86" s="133">
        <v>2286</v>
      </c>
      <c r="AN86" s="133">
        <v>2250</v>
      </c>
      <c r="AO86" s="133"/>
      <c r="AQ86" s="186" t="s">
        <v>71</v>
      </c>
      <c r="AR86" s="133">
        <v>1623</v>
      </c>
      <c r="AS86" s="133">
        <v>1715</v>
      </c>
      <c r="AT86" s="133">
        <v>1698</v>
      </c>
      <c r="AU86" s="133">
        <v>1693</v>
      </c>
      <c r="AV86" s="133">
        <v>1878</v>
      </c>
      <c r="AW86" s="133">
        <v>1873</v>
      </c>
      <c r="AX86" s="133">
        <v>2028</v>
      </c>
      <c r="AY86" s="133">
        <v>2146</v>
      </c>
      <c r="AZ86" s="133">
        <v>2314</v>
      </c>
      <c r="BA86" s="133">
        <v>2321</v>
      </c>
      <c r="BB86" s="133">
        <v>2229</v>
      </c>
      <c r="BC86" s="133">
        <v>2320</v>
      </c>
      <c r="BD86" s="133">
        <v>2326</v>
      </c>
      <c r="BE86" s="133">
        <v>2439</v>
      </c>
      <c r="BF86" s="133">
        <v>2410</v>
      </c>
      <c r="BG86" s="133">
        <v>2567</v>
      </c>
      <c r="BH86" s="133"/>
      <c r="BJ86" s="600"/>
      <c r="BK86" s="186" t="s">
        <v>74</v>
      </c>
      <c r="BL86" s="133">
        <v>628</v>
      </c>
      <c r="BM86" s="135">
        <v>618</v>
      </c>
      <c r="BN86" s="135">
        <v>689</v>
      </c>
      <c r="BO86" s="133">
        <v>712</v>
      </c>
      <c r="BP86" s="135">
        <v>787</v>
      </c>
      <c r="BQ86" s="135">
        <v>815</v>
      </c>
      <c r="BR86" s="135">
        <v>773</v>
      </c>
      <c r="BS86" s="133">
        <v>949</v>
      </c>
      <c r="BT86" s="133">
        <v>875</v>
      </c>
      <c r="BU86" s="133">
        <v>883</v>
      </c>
      <c r="BV86" s="133">
        <v>849</v>
      </c>
      <c r="BW86" s="133">
        <v>905</v>
      </c>
      <c r="BX86" s="133">
        <v>951</v>
      </c>
      <c r="BY86" s="133">
        <v>960</v>
      </c>
      <c r="BZ86" s="133">
        <v>943</v>
      </c>
      <c r="CA86" s="133">
        <v>943</v>
      </c>
      <c r="CB86" s="133"/>
      <c r="CD86" s="613"/>
      <c r="CE86" s="186" t="s">
        <v>74</v>
      </c>
      <c r="CF86" s="133">
        <v>385</v>
      </c>
      <c r="CG86" s="135">
        <v>367</v>
      </c>
      <c r="CH86" s="135">
        <v>425</v>
      </c>
      <c r="CI86" s="133">
        <v>402</v>
      </c>
      <c r="CJ86" s="135">
        <v>440</v>
      </c>
      <c r="CK86" s="135">
        <v>463</v>
      </c>
      <c r="CL86" s="135">
        <v>399</v>
      </c>
      <c r="CM86" s="133">
        <v>451</v>
      </c>
      <c r="CN86" s="133">
        <v>487</v>
      </c>
      <c r="CO86" s="133">
        <v>380</v>
      </c>
      <c r="CP86" s="133">
        <v>359</v>
      </c>
      <c r="CQ86" s="133">
        <v>356</v>
      </c>
      <c r="CR86" s="133">
        <v>340</v>
      </c>
      <c r="CS86" s="133">
        <v>285</v>
      </c>
      <c r="CT86" s="133">
        <v>291</v>
      </c>
      <c r="CU86" s="133">
        <v>303</v>
      </c>
      <c r="CV86" s="133"/>
    </row>
    <row r="87" spans="2:100">
      <c r="B87" s="186" t="s">
        <v>10</v>
      </c>
      <c r="C87" s="133">
        <f t="shared" ref="C87:N87" si="390">Y87+BL90*$V$6+BL97*$V$8</f>
        <v>2446.8000000000002</v>
      </c>
      <c r="D87" s="133">
        <f t="shared" si="390"/>
        <v>2589.8000000000002</v>
      </c>
      <c r="E87" s="133">
        <f t="shared" si="390"/>
        <v>2573</v>
      </c>
      <c r="F87" s="133">
        <f t="shared" si="390"/>
        <v>2573.4</v>
      </c>
      <c r="G87" s="133">
        <f t="shared" si="390"/>
        <v>2882.6</v>
      </c>
      <c r="H87" s="133">
        <f t="shared" si="390"/>
        <v>2856.4</v>
      </c>
      <c r="I87" s="133">
        <f t="shared" si="390"/>
        <v>3113.2</v>
      </c>
      <c r="J87" s="133">
        <f t="shared" si="390"/>
        <v>3341.6</v>
      </c>
      <c r="K87" s="133">
        <f t="shared" si="390"/>
        <v>3623.6</v>
      </c>
      <c r="L87" s="133">
        <f t="shared" si="390"/>
        <v>3633.8</v>
      </c>
      <c r="M87" s="133">
        <f t="shared" si="390"/>
        <v>3497</v>
      </c>
      <c r="N87" s="133">
        <f t="shared" si="390"/>
        <v>3725.6</v>
      </c>
      <c r="O87" s="133">
        <f t="shared" ref="O87:R87" si="391">AK87+BX90*$V$6+BX97*$V$8</f>
        <v>3667.8</v>
      </c>
      <c r="P87" s="133">
        <f t="shared" si="391"/>
        <v>3800.6</v>
      </c>
      <c r="Q87" s="133">
        <f t="shared" si="391"/>
        <v>3734</v>
      </c>
      <c r="R87" s="133">
        <f t="shared" si="391"/>
        <v>3987.3</v>
      </c>
      <c r="S87" s="133"/>
      <c r="T87" s="204">
        <v>443.94243921181294</v>
      </c>
      <c r="U87" s="133"/>
      <c r="V87" s="119"/>
      <c r="W87" s="119"/>
      <c r="X87" s="186" t="s">
        <v>10</v>
      </c>
      <c r="Y87" s="133">
        <v>1627</v>
      </c>
      <c r="Z87" s="133">
        <v>1715</v>
      </c>
      <c r="AA87" s="133">
        <v>1698</v>
      </c>
      <c r="AB87" s="133">
        <v>1693</v>
      </c>
      <c r="AC87" s="133">
        <v>1878</v>
      </c>
      <c r="AD87" s="133">
        <v>1873</v>
      </c>
      <c r="AE87" s="133">
        <v>2028</v>
      </c>
      <c r="AF87" s="133">
        <v>2146</v>
      </c>
      <c r="AG87" s="416">
        <f>AZ84+AZ86+$V$11*AZ85</f>
        <v>2314</v>
      </c>
      <c r="AH87" s="133">
        <f t="shared" ref="AH87" si="392">BA84+BA86+$V$11*BA85</f>
        <v>2321</v>
      </c>
      <c r="AI87" s="133">
        <v>2229</v>
      </c>
      <c r="AJ87" s="133">
        <v>2379.5</v>
      </c>
      <c r="AK87" s="133">
        <v>2375</v>
      </c>
      <c r="AL87" s="133">
        <f t="shared" ref="AL87:AN87" si="393">BE84+BE86+$V$11*BE85</f>
        <v>2512</v>
      </c>
      <c r="AM87" s="133">
        <f t="shared" si="393"/>
        <v>2466</v>
      </c>
      <c r="AN87" s="133">
        <f t="shared" si="393"/>
        <v>2629.5</v>
      </c>
      <c r="AO87" s="133"/>
      <c r="AQ87" s="186" t="s">
        <v>129</v>
      </c>
      <c r="AR87" s="133">
        <v>537</v>
      </c>
      <c r="AS87" s="133">
        <v>506</v>
      </c>
      <c r="AT87" s="133">
        <v>496</v>
      </c>
      <c r="AU87" s="133">
        <v>527</v>
      </c>
      <c r="AV87" s="133">
        <v>559</v>
      </c>
      <c r="AW87" s="133">
        <v>648</v>
      </c>
      <c r="AX87" s="133">
        <v>624</v>
      </c>
      <c r="AY87" s="133">
        <v>608</v>
      </c>
      <c r="AZ87" s="133">
        <v>574</v>
      </c>
      <c r="BA87" s="133">
        <v>644</v>
      </c>
      <c r="BB87" s="133">
        <v>582</v>
      </c>
      <c r="BC87" s="133">
        <v>609</v>
      </c>
      <c r="BD87" s="133">
        <v>713</v>
      </c>
      <c r="BE87" s="133">
        <v>628</v>
      </c>
      <c r="BF87" s="133">
        <v>715</v>
      </c>
      <c r="BG87" s="133">
        <v>735</v>
      </c>
      <c r="BH87" s="133"/>
      <c r="BJ87" s="600"/>
      <c r="BK87" s="186" t="s">
        <v>36</v>
      </c>
      <c r="BL87" s="133">
        <v>1</v>
      </c>
      <c r="BM87" s="135">
        <v>0</v>
      </c>
      <c r="BN87" s="135">
        <v>0</v>
      </c>
      <c r="BO87" s="133">
        <v>0</v>
      </c>
      <c r="BP87" s="135">
        <v>0</v>
      </c>
      <c r="BQ87" s="135">
        <v>0</v>
      </c>
      <c r="BR87" s="135">
        <v>0</v>
      </c>
      <c r="BS87" s="135">
        <v>0</v>
      </c>
      <c r="BT87" s="133">
        <v>0</v>
      </c>
      <c r="BU87" s="133">
        <v>0</v>
      </c>
      <c r="BV87" s="135">
        <v>0</v>
      </c>
      <c r="BW87" s="135">
        <v>0</v>
      </c>
      <c r="BX87" s="135">
        <v>0</v>
      </c>
      <c r="BY87" s="135">
        <v>0</v>
      </c>
      <c r="BZ87" s="135">
        <v>0</v>
      </c>
      <c r="CA87" s="135">
        <v>0</v>
      </c>
      <c r="CB87" s="135"/>
      <c r="CD87" s="613"/>
      <c r="CE87" s="186" t="s">
        <v>36</v>
      </c>
      <c r="CF87" s="133">
        <v>4</v>
      </c>
      <c r="CG87" s="135">
        <v>0</v>
      </c>
      <c r="CH87" s="135">
        <v>0</v>
      </c>
      <c r="CI87" s="133">
        <v>0</v>
      </c>
      <c r="CJ87" s="135">
        <v>0</v>
      </c>
      <c r="CK87" s="135">
        <v>0</v>
      </c>
      <c r="CL87" s="135">
        <v>0</v>
      </c>
      <c r="CM87" s="135">
        <v>0</v>
      </c>
      <c r="CN87" s="133">
        <v>0</v>
      </c>
      <c r="CO87" s="133">
        <v>0</v>
      </c>
      <c r="CP87" s="135">
        <v>0</v>
      </c>
      <c r="CQ87" s="135">
        <v>0</v>
      </c>
      <c r="CR87" s="135">
        <v>0</v>
      </c>
      <c r="CS87" s="135">
        <v>0</v>
      </c>
      <c r="CT87" s="135">
        <v>0</v>
      </c>
      <c r="CU87" s="135">
        <v>0</v>
      </c>
      <c r="CV87" s="135"/>
    </row>
    <row r="88" spans="2:100">
      <c r="B88" s="186" t="s">
        <v>11</v>
      </c>
      <c r="C88" s="133">
        <f t="shared" ref="C88:C89" si="394">Y88</f>
        <v>546</v>
      </c>
      <c r="D88" s="133">
        <f t="shared" ref="D88:D89" si="395">Z88</f>
        <v>523</v>
      </c>
      <c r="E88" s="133">
        <f t="shared" ref="E88:E89" si="396">AA88</f>
        <v>506</v>
      </c>
      <c r="F88" s="133">
        <f>AB88</f>
        <v>530</v>
      </c>
      <c r="G88" s="133">
        <f t="shared" ref="G88:G89" si="397">AC88</f>
        <v>577</v>
      </c>
      <c r="H88" s="133">
        <f t="shared" ref="H88:H89" si="398">AD88</f>
        <v>655</v>
      </c>
      <c r="I88" s="133">
        <f t="shared" ref="I88:I89" si="399">AE88</f>
        <v>630</v>
      </c>
      <c r="J88" s="133">
        <f t="shared" ref="J88:J89" si="400">AF88</f>
        <v>609</v>
      </c>
      <c r="K88" s="133">
        <f t="shared" ref="K88:K89" si="401">AG88</f>
        <v>576</v>
      </c>
      <c r="L88" s="133">
        <f t="shared" ref="L88:N92" si="402">AH88</f>
        <v>647</v>
      </c>
      <c r="M88" s="133">
        <f t="shared" si="402"/>
        <v>585</v>
      </c>
      <c r="N88" s="133">
        <f t="shared" si="402"/>
        <v>611</v>
      </c>
      <c r="O88" s="133">
        <f t="shared" ref="O88:O92" si="403">AK88</f>
        <v>714</v>
      </c>
      <c r="P88" s="133">
        <f t="shared" ref="P88:P92" si="404">AL88</f>
        <v>637</v>
      </c>
      <c r="Q88" s="133">
        <f t="shared" ref="Q88:Q92" si="405">AM88</f>
        <v>719</v>
      </c>
      <c r="R88" s="133">
        <f t="shared" ref="R88:R92" si="406">AN88</f>
        <v>736</v>
      </c>
      <c r="S88" s="133"/>
      <c r="T88" s="204">
        <v>53.604415241035255</v>
      </c>
      <c r="U88" s="133"/>
      <c r="V88" s="119"/>
      <c r="W88" s="119"/>
      <c r="X88" s="186" t="s">
        <v>11</v>
      </c>
      <c r="Y88" s="133">
        <v>546</v>
      </c>
      <c r="Z88" s="133">
        <v>523</v>
      </c>
      <c r="AA88" s="133">
        <v>506</v>
      </c>
      <c r="AB88" s="133">
        <v>530</v>
      </c>
      <c r="AC88" s="133">
        <v>577</v>
      </c>
      <c r="AD88" s="133">
        <v>655</v>
      </c>
      <c r="AE88" s="133">
        <v>630</v>
      </c>
      <c r="AF88" s="133">
        <v>609</v>
      </c>
      <c r="AG88" s="416">
        <f>AZ87+AZ88</f>
        <v>576</v>
      </c>
      <c r="AH88" s="133">
        <f>BA87+BA88</f>
        <v>647</v>
      </c>
      <c r="AI88" s="133">
        <v>585</v>
      </c>
      <c r="AJ88" s="133">
        <v>611</v>
      </c>
      <c r="AK88" s="133">
        <v>714</v>
      </c>
      <c r="AL88" s="133">
        <f t="shared" ref="AL88:AN88" si="407">BE87+BE88</f>
        <v>637</v>
      </c>
      <c r="AM88" s="133">
        <f t="shared" si="407"/>
        <v>719</v>
      </c>
      <c r="AN88" s="133">
        <f t="shared" si="407"/>
        <v>736</v>
      </c>
      <c r="AO88" s="133"/>
      <c r="AQ88" s="186" t="s">
        <v>130</v>
      </c>
      <c r="AR88" s="133">
        <v>9</v>
      </c>
      <c r="AS88" s="133">
        <v>17</v>
      </c>
      <c r="AT88" s="133">
        <v>10</v>
      </c>
      <c r="AU88" s="133">
        <v>3</v>
      </c>
      <c r="AV88" s="133">
        <v>18</v>
      </c>
      <c r="AW88" s="133">
        <v>7</v>
      </c>
      <c r="AX88" s="133">
        <v>6</v>
      </c>
      <c r="AY88" s="133">
        <v>1</v>
      </c>
      <c r="AZ88" s="133">
        <v>2</v>
      </c>
      <c r="BA88" s="133">
        <v>3</v>
      </c>
      <c r="BB88" s="133">
        <v>3</v>
      </c>
      <c r="BC88" s="133">
        <v>2</v>
      </c>
      <c r="BD88" s="133">
        <v>1</v>
      </c>
      <c r="BE88" s="133">
        <v>9</v>
      </c>
      <c r="BF88" s="133">
        <v>4</v>
      </c>
      <c r="BG88" s="133">
        <v>1</v>
      </c>
      <c r="BH88" s="133"/>
      <c r="BJ88" s="600"/>
      <c r="BK88" s="131" t="s">
        <v>144</v>
      </c>
      <c r="BL88" s="133">
        <v>0</v>
      </c>
      <c r="BM88" s="135">
        <v>0</v>
      </c>
      <c r="BN88" s="135">
        <v>0</v>
      </c>
      <c r="BO88" s="133">
        <v>0</v>
      </c>
      <c r="BP88" s="135">
        <v>0</v>
      </c>
      <c r="BQ88" s="135">
        <v>0</v>
      </c>
      <c r="BR88" s="135">
        <v>0</v>
      </c>
      <c r="BS88" s="135">
        <v>0</v>
      </c>
      <c r="BT88" s="133">
        <v>0</v>
      </c>
      <c r="BU88" s="135">
        <v>0</v>
      </c>
      <c r="BV88" s="133">
        <v>0</v>
      </c>
      <c r="BW88" s="135">
        <v>54</v>
      </c>
      <c r="BX88" s="135">
        <v>45</v>
      </c>
      <c r="BY88" s="135">
        <v>75</v>
      </c>
      <c r="BZ88" s="135">
        <v>41</v>
      </c>
      <c r="CA88" s="135">
        <v>50</v>
      </c>
      <c r="CB88" s="135"/>
      <c r="CD88" s="613"/>
      <c r="CE88" s="131" t="s">
        <v>144</v>
      </c>
      <c r="CF88" s="133">
        <v>0</v>
      </c>
      <c r="CG88" s="135">
        <v>0</v>
      </c>
      <c r="CH88" s="135">
        <v>0</v>
      </c>
      <c r="CI88" s="133">
        <v>0</v>
      </c>
      <c r="CJ88" s="135">
        <v>0</v>
      </c>
      <c r="CK88" s="135">
        <v>0</v>
      </c>
      <c r="CL88" s="135">
        <v>0</v>
      </c>
      <c r="CM88" s="135">
        <v>0</v>
      </c>
      <c r="CN88" s="133">
        <v>0</v>
      </c>
      <c r="CO88" s="135">
        <v>0</v>
      </c>
      <c r="CP88" s="133">
        <v>0</v>
      </c>
      <c r="CQ88" s="135">
        <v>42</v>
      </c>
      <c r="CR88" s="135">
        <v>32</v>
      </c>
      <c r="CS88" s="135">
        <v>43</v>
      </c>
      <c r="CT88" s="135">
        <v>39</v>
      </c>
      <c r="CU88" s="135">
        <v>51</v>
      </c>
      <c r="CV88" s="135"/>
    </row>
    <row r="89" spans="2:100">
      <c r="B89" s="186" t="s">
        <v>12</v>
      </c>
      <c r="C89" s="133">
        <f t="shared" si="394"/>
        <v>37</v>
      </c>
      <c r="D89" s="133">
        <f t="shared" si="395"/>
        <v>50</v>
      </c>
      <c r="E89" s="133">
        <f t="shared" si="396"/>
        <v>54</v>
      </c>
      <c r="F89" s="133">
        <f t="shared" ref="F89" si="408">AB89</f>
        <v>69</v>
      </c>
      <c r="G89" s="133">
        <f t="shared" si="397"/>
        <v>75</v>
      </c>
      <c r="H89" s="133">
        <f t="shared" si="398"/>
        <v>57</v>
      </c>
      <c r="I89" s="133">
        <f t="shared" si="399"/>
        <v>79</v>
      </c>
      <c r="J89" s="133">
        <f t="shared" si="400"/>
        <v>83</v>
      </c>
      <c r="K89" s="133">
        <f t="shared" si="401"/>
        <v>86</v>
      </c>
      <c r="L89" s="133">
        <f t="shared" si="402"/>
        <v>114</v>
      </c>
      <c r="M89" s="133">
        <f t="shared" si="402"/>
        <v>122</v>
      </c>
      <c r="N89" s="133">
        <f t="shared" si="402"/>
        <v>127</v>
      </c>
      <c r="O89" s="133">
        <f t="shared" si="403"/>
        <v>145</v>
      </c>
      <c r="P89" s="133">
        <f t="shared" si="404"/>
        <v>151</v>
      </c>
      <c r="Q89" s="133">
        <f t="shared" si="405"/>
        <v>126</v>
      </c>
      <c r="R89" s="133">
        <f t="shared" si="406"/>
        <v>146</v>
      </c>
      <c r="S89" s="133"/>
      <c r="T89" s="204">
        <v>22.061530117177078</v>
      </c>
      <c r="U89" s="133"/>
      <c r="V89" s="119"/>
      <c r="W89" s="119"/>
      <c r="X89" s="186" t="s">
        <v>12</v>
      </c>
      <c r="Y89" s="133">
        <v>37</v>
      </c>
      <c r="Z89" s="133">
        <v>50</v>
      </c>
      <c r="AA89" s="133">
        <v>54</v>
      </c>
      <c r="AB89" s="133">
        <v>69</v>
      </c>
      <c r="AC89" s="133">
        <v>75</v>
      </c>
      <c r="AD89" s="133">
        <v>57</v>
      </c>
      <c r="AE89" s="133">
        <v>79</v>
      </c>
      <c r="AF89" s="133">
        <v>83</v>
      </c>
      <c r="AG89" s="416">
        <f>SUM(AZ89:AZ91)</f>
        <v>86</v>
      </c>
      <c r="AH89" s="133">
        <f>SUM(BA89:BA91)</f>
        <v>114</v>
      </c>
      <c r="AI89" s="133">
        <v>122</v>
      </c>
      <c r="AJ89" s="133">
        <v>127</v>
      </c>
      <c r="AK89" s="133">
        <v>145</v>
      </c>
      <c r="AL89" s="133">
        <f t="shared" ref="AL89:AN89" si="409">SUM(BE89:BE91)</f>
        <v>151</v>
      </c>
      <c r="AM89" s="133">
        <f t="shared" si="409"/>
        <v>126</v>
      </c>
      <c r="AN89" s="133">
        <f t="shared" si="409"/>
        <v>146</v>
      </c>
      <c r="AO89" s="133"/>
      <c r="AQ89" s="186" t="s">
        <v>131</v>
      </c>
      <c r="AR89" s="133">
        <v>0</v>
      </c>
      <c r="AS89" s="133">
        <v>0</v>
      </c>
      <c r="AT89" s="133">
        <v>0</v>
      </c>
      <c r="AU89" s="133">
        <v>0</v>
      </c>
      <c r="AV89" s="133">
        <v>0</v>
      </c>
      <c r="AW89" s="133">
        <v>0</v>
      </c>
      <c r="AX89" s="133">
        <v>0</v>
      </c>
      <c r="AY89" s="133">
        <v>0</v>
      </c>
      <c r="AZ89" s="133">
        <v>0</v>
      </c>
      <c r="BA89" s="133">
        <v>0</v>
      </c>
      <c r="BB89" s="133">
        <v>0</v>
      </c>
      <c r="BC89" s="133">
        <v>0</v>
      </c>
      <c r="BD89" s="133">
        <v>0</v>
      </c>
      <c r="BE89" s="133">
        <v>0</v>
      </c>
      <c r="BF89" s="133">
        <v>0</v>
      </c>
      <c r="BG89" s="133">
        <v>0</v>
      </c>
      <c r="BH89" s="133"/>
      <c r="BJ89" s="600"/>
      <c r="BK89" s="186" t="s">
        <v>71</v>
      </c>
      <c r="BL89" s="133">
        <v>600</v>
      </c>
      <c r="BM89" s="135">
        <v>591</v>
      </c>
      <c r="BN89" s="135">
        <v>635</v>
      </c>
      <c r="BO89" s="133">
        <v>633</v>
      </c>
      <c r="BP89" s="135">
        <v>732</v>
      </c>
      <c r="BQ89" s="135">
        <v>658</v>
      </c>
      <c r="BR89" s="135">
        <v>759</v>
      </c>
      <c r="BS89" s="135">
        <v>807</v>
      </c>
      <c r="BT89" s="133">
        <v>902</v>
      </c>
      <c r="BU89" s="133">
        <v>901</v>
      </c>
      <c r="BV89" s="135">
        <v>860</v>
      </c>
      <c r="BW89" s="135">
        <v>910</v>
      </c>
      <c r="BX89" s="135">
        <v>896</v>
      </c>
      <c r="BY89" s="135">
        <v>947</v>
      </c>
      <c r="BZ89" s="135">
        <v>952</v>
      </c>
      <c r="CA89" s="135">
        <v>1026</v>
      </c>
      <c r="CB89" s="135"/>
      <c r="CD89" s="613"/>
      <c r="CE89" s="186" t="s">
        <v>71</v>
      </c>
      <c r="CF89" s="133">
        <v>713</v>
      </c>
      <c r="CG89" s="135">
        <v>764</v>
      </c>
      <c r="CH89" s="135">
        <v>687</v>
      </c>
      <c r="CI89" s="133">
        <v>691</v>
      </c>
      <c r="CJ89" s="135">
        <v>754</v>
      </c>
      <c r="CK89" s="135">
        <v>767</v>
      </c>
      <c r="CL89" s="135">
        <v>762</v>
      </c>
      <c r="CM89" s="135">
        <v>860</v>
      </c>
      <c r="CN89" s="133">
        <v>886</v>
      </c>
      <c r="CO89" s="133">
        <v>874</v>
      </c>
      <c r="CP89" s="135">
        <v>850</v>
      </c>
      <c r="CQ89" s="135">
        <v>871</v>
      </c>
      <c r="CR89" s="135">
        <v>789</v>
      </c>
      <c r="CS89" s="135">
        <v>739</v>
      </c>
      <c r="CT89" s="135">
        <v>719</v>
      </c>
      <c r="CU89" s="135">
        <v>745</v>
      </c>
      <c r="CV89" s="135"/>
    </row>
    <row r="90" spans="2:100">
      <c r="B90" s="186" t="s">
        <v>146</v>
      </c>
      <c r="C90" s="195"/>
      <c r="D90" s="195"/>
      <c r="E90" s="195"/>
      <c r="F90" s="195">
        <f t="shared" ref="F90:F92" si="410">AB90</f>
        <v>20082056.25</v>
      </c>
      <c r="G90" s="195">
        <f t="shared" ref="G90:G92" si="411">AC90</f>
        <v>21215712.510000002</v>
      </c>
      <c r="H90" s="195">
        <f t="shared" ref="H90:H92" si="412">AD90</f>
        <v>22883113.969999999</v>
      </c>
      <c r="I90" s="195">
        <f t="shared" ref="I90:I92" si="413">AE90</f>
        <v>24085480</v>
      </c>
      <c r="J90" s="195">
        <f t="shared" ref="J90:J92" si="414">AF90</f>
        <v>23159718</v>
      </c>
      <c r="K90" s="195">
        <f t="shared" ref="K90:K92" si="415">AG90</f>
        <v>24113659.810000002</v>
      </c>
      <c r="L90" s="195">
        <f t="shared" ref="L90:N90" si="416">AH90</f>
        <v>21227021.160000004</v>
      </c>
      <c r="M90" s="195">
        <f t="shared" si="416"/>
        <v>19312236.77</v>
      </c>
      <c r="N90" s="195">
        <f t="shared" si="416"/>
        <v>18800634.850000001</v>
      </c>
      <c r="O90" s="195">
        <f t="shared" si="403"/>
        <v>21211566.390000001</v>
      </c>
      <c r="P90" s="195">
        <f t="shared" si="404"/>
        <v>22701904.719999999</v>
      </c>
      <c r="Q90" s="195">
        <f t="shared" si="405"/>
        <v>25640014.609999999</v>
      </c>
      <c r="R90" s="422">
        <f t="shared" si="406"/>
        <v>0</v>
      </c>
      <c r="S90" s="195"/>
      <c r="T90" s="204">
        <v>1488531.9371117868</v>
      </c>
      <c r="U90" s="133"/>
      <c r="V90" s="119"/>
      <c r="W90" s="119"/>
      <c r="X90" s="186" t="s">
        <v>146</v>
      </c>
      <c r="Y90" s="195"/>
      <c r="Z90" s="195"/>
      <c r="AA90" s="195"/>
      <c r="AB90" s="195">
        <v>20082056.25</v>
      </c>
      <c r="AC90" s="195">
        <v>21215712.510000002</v>
      </c>
      <c r="AD90" s="195">
        <v>22883113.969999999</v>
      </c>
      <c r="AE90" s="195">
        <v>24085480</v>
      </c>
      <c r="AF90" s="195">
        <v>23159718</v>
      </c>
      <c r="AG90" s="417">
        <v>24113659.810000002</v>
      </c>
      <c r="AH90" s="195">
        <v>21227021.160000004</v>
      </c>
      <c r="AI90" s="195">
        <v>19312236.77</v>
      </c>
      <c r="AJ90" s="195">
        <v>18800634.850000001</v>
      </c>
      <c r="AK90" s="195">
        <v>21211566.390000001</v>
      </c>
      <c r="AL90" s="195">
        <v>22701904.719999999</v>
      </c>
      <c r="AM90" s="195">
        <v>25640014.609999999</v>
      </c>
      <c r="AN90" s="196"/>
      <c r="AO90" s="196"/>
      <c r="AQ90" s="186" t="s">
        <v>147</v>
      </c>
      <c r="AR90" s="133">
        <v>0</v>
      </c>
      <c r="AS90" s="133">
        <v>0</v>
      </c>
      <c r="AT90" s="133">
        <v>0</v>
      </c>
      <c r="AU90" s="133">
        <v>0</v>
      </c>
      <c r="AV90" s="133">
        <v>0</v>
      </c>
      <c r="AW90" s="133">
        <v>0</v>
      </c>
      <c r="AX90" s="133">
        <v>0</v>
      </c>
      <c r="AY90" s="133">
        <v>0</v>
      </c>
      <c r="AZ90" s="133">
        <v>0</v>
      </c>
      <c r="BA90" s="133">
        <v>0</v>
      </c>
      <c r="BB90" s="133">
        <v>0</v>
      </c>
      <c r="BC90" s="133">
        <v>0</v>
      </c>
      <c r="BD90" s="133">
        <v>0</v>
      </c>
      <c r="BE90" s="133">
        <v>0</v>
      </c>
      <c r="BF90" s="133">
        <v>0</v>
      </c>
      <c r="BG90" s="133">
        <v>0</v>
      </c>
      <c r="BH90" s="133"/>
      <c r="BJ90" s="601"/>
      <c r="BK90" s="191" t="s">
        <v>53</v>
      </c>
      <c r="BL90" s="192">
        <f>BL87+BL89+$V$11*BL88</f>
        <v>601</v>
      </c>
      <c r="BM90" s="193">
        <f t="shared" ref="BM90" si="417">BM87+BM89+$V$11*BM88</f>
        <v>591</v>
      </c>
      <c r="BN90" s="193">
        <f t="shared" ref="BN90" si="418">BN87+BN89+$V$11*BN88</f>
        <v>635</v>
      </c>
      <c r="BO90" s="192">
        <f t="shared" ref="BO90" si="419">BO87+BO89+$V$11*BO88</f>
        <v>633</v>
      </c>
      <c r="BP90" s="193">
        <f t="shared" ref="BP90" si="420">BP87+BP89+$V$11*BP88</f>
        <v>732</v>
      </c>
      <c r="BQ90" s="193">
        <f t="shared" ref="BQ90" si="421">BQ87+BQ89+$V$11*BQ88</f>
        <v>658</v>
      </c>
      <c r="BR90" s="193">
        <f t="shared" ref="BR90" si="422">BR87+BR89+$V$11*BR88</f>
        <v>759</v>
      </c>
      <c r="BS90" s="194">
        <f t="shared" ref="BS90" si="423">BS87+BS89+$V$11*BS88</f>
        <v>807</v>
      </c>
      <c r="BT90" s="194">
        <f t="shared" ref="BT90" si="424">BT87+BT89+$V$11*BT88</f>
        <v>902</v>
      </c>
      <c r="BU90" s="194">
        <f t="shared" ref="BU90" si="425">BU87+BU89+$V$11*BU88</f>
        <v>901</v>
      </c>
      <c r="BV90" s="193">
        <v>860</v>
      </c>
      <c r="BW90" s="389">
        <v>937</v>
      </c>
      <c r="BX90" s="389">
        <v>918.5</v>
      </c>
      <c r="BY90" s="389">
        <f t="shared" ref="BY90:BZ90" si="426">BY87+BY89+$V$11*BY88</f>
        <v>984.5</v>
      </c>
      <c r="BZ90" s="389">
        <f t="shared" si="426"/>
        <v>972.5</v>
      </c>
      <c r="CA90" s="389">
        <f t="shared" ref="CA90" si="427">CA87+CA89+$V$11*CA88</f>
        <v>1051</v>
      </c>
      <c r="CB90" s="473"/>
      <c r="CD90" s="614"/>
      <c r="CE90" s="123" t="s">
        <v>53</v>
      </c>
      <c r="CF90" s="194">
        <f t="shared" ref="CF90" si="428">CF87+CF89+$V$11*CF88</f>
        <v>717</v>
      </c>
      <c r="CG90" s="194">
        <f t="shared" ref="CG90" si="429">CG87+CG89+$V$11*CG88</f>
        <v>764</v>
      </c>
      <c r="CH90" s="194">
        <f t="shared" ref="CH90" si="430">CH87+CH89+$V$11*CH88</f>
        <v>687</v>
      </c>
      <c r="CI90" s="194">
        <f t="shared" ref="CI90" si="431">CI87+CI89+$V$11*CI88</f>
        <v>691</v>
      </c>
      <c r="CJ90" s="194">
        <f t="shared" ref="CJ90" si="432">CJ87+CJ89+$V$11*CJ88</f>
        <v>754</v>
      </c>
      <c r="CK90" s="194">
        <f t="shared" ref="CK90" si="433">CK87+CK89+$V$11*CK88</f>
        <v>767</v>
      </c>
      <c r="CL90" s="194">
        <f t="shared" ref="CL90" si="434">CL87+CL89+$V$11*CL88</f>
        <v>762</v>
      </c>
      <c r="CM90" s="194">
        <f t="shared" ref="CM90" si="435">CM87+CM89+$V$11*CM88</f>
        <v>860</v>
      </c>
      <c r="CN90" s="194">
        <f t="shared" ref="CN90" si="436">CN87+CN89+$V$11*CN88</f>
        <v>886</v>
      </c>
      <c r="CO90" s="194">
        <v>874</v>
      </c>
      <c r="CP90" s="194">
        <v>850</v>
      </c>
      <c r="CQ90" s="194">
        <v>892</v>
      </c>
      <c r="CR90" s="194">
        <v>805</v>
      </c>
      <c r="CS90" s="194">
        <f t="shared" ref="CS90:CT90" si="437">CS87+CS89+$V$11*CS88</f>
        <v>760.5</v>
      </c>
      <c r="CT90" s="389">
        <f t="shared" si="437"/>
        <v>738.5</v>
      </c>
      <c r="CU90" s="389">
        <f t="shared" ref="CU90" si="438">CU87+CU89+$V$11*CU88</f>
        <v>770.5</v>
      </c>
      <c r="CV90" s="473"/>
    </row>
    <row r="91" spans="2:100" ht="18" customHeight="1">
      <c r="B91" s="186" t="s">
        <v>16</v>
      </c>
      <c r="C91" s="199">
        <f t="shared" ref="C91:C92" si="439">Y91</f>
        <v>18.351486805051643</v>
      </c>
      <c r="D91" s="199">
        <f t="shared" ref="D91:D92" si="440">Z91</f>
        <v>19.248251944466269</v>
      </c>
      <c r="E91" s="199">
        <f t="shared" ref="E91:E92" si="441">AA91</f>
        <v>18.541031222019203</v>
      </c>
      <c r="F91" s="199">
        <f t="shared" si="410"/>
        <v>17.808118314066625</v>
      </c>
      <c r="G91" s="199">
        <f t="shared" si="411"/>
        <v>19.098952506864638</v>
      </c>
      <c r="H91" s="199">
        <f t="shared" si="412"/>
        <v>18.005460278397294</v>
      </c>
      <c r="I91" s="199">
        <f t="shared" si="413"/>
        <v>18.605618382987053</v>
      </c>
      <c r="J91" s="199">
        <f t="shared" si="414"/>
        <v>19.254637951196461</v>
      </c>
      <c r="K91" s="199">
        <f t="shared" si="415"/>
        <v>21.447704613635452</v>
      </c>
      <c r="L91" s="199">
        <f t="shared" ref="L91:N92" si="442">AH91</f>
        <v>22.413643255144709</v>
      </c>
      <c r="M91" s="199">
        <f t="shared" si="442"/>
        <v>21.736798478716661</v>
      </c>
      <c r="N91" s="199">
        <f t="shared" si="442"/>
        <v>23.119075301760851</v>
      </c>
      <c r="O91" s="199">
        <f t="shared" si="403"/>
        <v>23.29207775140733</v>
      </c>
      <c r="P91" s="199">
        <f t="shared" si="404"/>
        <v>24.249757051929745</v>
      </c>
      <c r="Q91" s="199">
        <f t="shared" si="405"/>
        <v>23.79275411259588</v>
      </c>
      <c r="R91" s="199">
        <f t="shared" si="406"/>
        <v>25.829424621202818</v>
      </c>
      <c r="S91" s="199"/>
      <c r="T91" s="360">
        <v>1.4984035618691831</v>
      </c>
      <c r="U91" s="133"/>
      <c r="V91" s="119"/>
      <c r="W91" s="119"/>
      <c r="X91" s="186" t="s">
        <v>16</v>
      </c>
      <c r="Y91" s="199">
        <v>18.351486805051643</v>
      </c>
      <c r="Z91" s="199">
        <v>19.248251944466269</v>
      </c>
      <c r="AA91" s="199">
        <v>18.541031222019203</v>
      </c>
      <c r="AB91" s="199">
        <v>17.808118314066625</v>
      </c>
      <c r="AC91" s="199">
        <v>19.098952506864638</v>
      </c>
      <c r="AD91" s="199">
        <v>18.005460278397294</v>
      </c>
      <c r="AE91" s="199">
        <v>18.605618382987053</v>
      </c>
      <c r="AF91" s="199">
        <v>19.254637951196461</v>
      </c>
      <c r="AG91" s="418">
        <f>(AZ84+AZ86+$V$11*AZ85)/DH9*100</f>
        <v>21.447704613635452</v>
      </c>
      <c r="AH91" s="199">
        <f>(BA84+BA86+$V$11*BA85)/DI9*100</f>
        <v>22.413643255144709</v>
      </c>
      <c r="AI91" s="199">
        <v>21.736798478716661</v>
      </c>
      <c r="AJ91" s="199">
        <v>23.119075301760851</v>
      </c>
      <c r="AK91" s="199">
        <v>23.29207775140733</v>
      </c>
      <c r="AL91" s="199">
        <f>(BE84+BE86+$V$11*BE85)/DM9*100</f>
        <v>24.249757051929745</v>
      </c>
      <c r="AM91" s="199">
        <f>(BF84+BF86+$V$11*BF85)/DN9*100</f>
        <v>23.79275411259588</v>
      </c>
      <c r="AN91" s="199">
        <f>(BG84+BG86+$V$11*BG85)/DO9*100</f>
        <v>25.829424621202818</v>
      </c>
      <c r="AO91" s="199"/>
      <c r="AP91" s="151"/>
      <c r="AQ91" s="197" t="s">
        <v>132</v>
      </c>
      <c r="AR91" s="198">
        <v>37</v>
      </c>
      <c r="AS91" s="198">
        <v>50</v>
      </c>
      <c r="AT91" s="198">
        <v>54</v>
      </c>
      <c r="AU91" s="198">
        <v>69</v>
      </c>
      <c r="AV91" s="198">
        <v>75</v>
      </c>
      <c r="AW91" s="198">
        <v>57</v>
      </c>
      <c r="AX91" s="198">
        <v>79</v>
      </c>
      <c r="AY91" s="198">
        <v>83</v>
      </c>
      <c r="AZ91" s="198">
        <v>86</v>
      </c>
      <c r="BA91" s="198">
        <v>114</v>
      </c>
      <c r="BB91" s="198">
        <v>122</v>
      </c>
      <c r="BC91" s="198">
        <v>127</v>
      </c>
      <c r="BD91" s="198">
        <v>145</v>
      </c>
      <c r="BE91" s="198">
        <v>151</v>
      </c>
      <c r="BF91" s="198">
        <v>126</v>
      </c>
      <c r="BG91" s="198">
        <v>146</v>
      </c>
      <c r="BH91" s="133"/>
      <c r="BJ91" s="602" t="s">
        <v>99</v>
      </c>
      <c r="BK91" s="186" t="s">
        <v>72</v>
      </c>
      <c r="BL91" s="133">
        <v>144</v>
      </c>
      <c r="BM91" s="135">
        <v>124</v>
      </c>
      <c r="BN91" s="135">
        <v>118</v>
      </c>
      <c r="BO91" s="133">
        <v>117</v>
      </c>
      <c r="BP91" s="135">
        <v>128</v>
      </c>
      <c r="BQ91" s="135">
        <v>145</v>
      </c>
      <c r="BR91" s="135">
        <v>146</v>
      </c>
      <c r="BS91" s="132">
        <v>151</v>
      </c>
      <c r="BT91" s="132">
        <v>105</v>
      </c>
      <c r="BU91" s="132">
        <v>83</v>
      </c>
      <c r="BV91" s="132">
        <v>89</v>
      </c>
      <c r="BW91" s="132">
        <v>59</v>
      </c>
      <c r="BX91" s="132">
        <v>59</v>
      </c>
      <c r="BY91" s="132">
        <v>49</v>
      </c>
      <c r="BZ91" s="133">
        <v>34</v>
      </c>
      <c r="CA91" s="133">
        <v>29</v>
      </c>
      <c r="CB91" s="133"/>
      <c r="CD91" s="615" t="s">
        <v>52</v>
      </c>
      <c r="CE91" s="186" t="s">
        <v>72</v>
      </c>
      <c r="CF91" s="133">
        <v>903</v>
      </c>
      <c r="CG91" s="135">
        <v>869</v>
      </c>
      <c r="CH91" s="135">
        <v>918</v>
      </c>
      <c r="CI91" s="133">
        <v>980</v>
      </c>
      <c r="CJ91" s="135">
        <v>1004</v>
      </c>
      <c r="CK91" s="135">
        <v>1127</v>
      </c>
      <c r="CL91" s="135">
        <v>961</v>
      </c>
      <c r="CM91" s="133">
        <v>962</v>
      </c>
      <c r="CN91" s="133">
        <v>824</v>
      </c>
      <c r="CO91" s="133">
        <v>805</v>
      </c>
      <c r="CP91" s="133">
        <v>847</v>
      </c>
      <c r="CQ91" s="133">
        <v>843</v>
      </c>
      <c r="CR91" s="133">
        <v>803</v>
      </c>
      <c r="CS91" s="133">
        <v>809</v>
      </c>
      <c r="CT91" s="133">
        <v>752</v>
      </c>
      <c r="CU91" s="133">
        <v>609</v>
      </c>
      <c r="CV91" s="133"/>
    </row>
    <row r="92" spans="2:100">
      <c r="B92" s="200" t="s">
        <v>17</v>
      </c>
      <c r="C92" s="201">
        <f t="shared" si="439"/>
        <v>0.42847025495750707</v>
      </c>
      <c r="D92" s="201">
        <f t="shared" si="440"/>
        <v>0.46201657458563539</v>
      </c>
      <c r="E92" s="201">
        <f t="shared" si="441"/>
        <v>0.42702702702702705</v>
      </c>
      <c r="F92" s="201">
        <f t="shared" si="410"/>
        <v>0.47233468286099867</v>
      </c>
      <c r="G92" s="201">
        <f t="shared" si="411"/>
        <v>0.47974683544303798</v>
      </c>
      <c r="H92" s="201">
        <f t="shared" si="412"/>
        <v>0.45144005358338912</v>
      </c>
      <c r="I92" s="201">
        <f t="shared" si="413"/>
        <v>0.52076677316293929</v>
      </c>
      <c r="J92" s="201">
        <f t="shared" si="414"/>
        <v>0.51895043731778423</v>
      </c>
      <c r="K92" s="201">
        <f t="shared" si="415"/>
        <v>0.52601456815816861</v>
      </c>
      <c r="L92" s="201">
        <f t="shared" si="442"/>
        <v>0.5430634347601857</v>
      </c>
      <c r="M92" s="201">
        <f t="shared" si="402"/>
        <v>0.52188883423512056</v>
      </c>
      <c r="N92" s="201">
        <f t="shared" si="402"/>
        <v>0.50097276264591439</v>
      </c>
      <c r="O92" s="201">
        <f t="shared" si="403"/>
        <v>0.49595815501664287</v>
      </c>
      <c r="P92" s="201">
        <f t="shared" si="404"/>
        <v>0.54710500490677139</v>
      </c>
      <c r="Q92" s="201">
        <f t="shared" si="405"/>
        <v>0.57382368848025955</v>
      </c>
      <c r="R92" s="201">
        <f t="shared" si="406"/>
        <v>0.5956607495069034</v>
      </c>
      <c r="S92" s="202"/>
      <c r="T92" s="361">
        <v>4.0013866672790996</v>
      </c>
      <c r="U92" s="203"/>
      <c r="V92" s="119"/>
      <c r="W92" s="119"/>
      <c r="X92" s="200" t="s">
        <v>17</v>
      </c>
      <c r="Y92" s="201">
        <v>0.42847025495750707</v>
      </c>
      <c r="Z92" s="201">
        <v>0.46201657458563539</v>
      </c>
      <c r="AA92" s="201">
        <v>0.42702702702702705</v>
      </c>
      <c r="AB92" s="201">
        <v>0.47233468286099867</v>
      </c>
      <c r="AC92" s="201">
        <v>0.47974683544303798</v>
      </c>
      <c r="AD92" s="201">
        <v>0.45144005358338912</v>
      </c>
      <c r="AE92" s="201">
        <v>0.52076677316293929</v>
      </c>
      <c r="AF92" s="201">
        <v>0.51895043731778423</v>
      </c>
      <c r="AG92" s="419">
        <v>0.52601456815816861</v>
      </c>
      <c r="AH92" s="201">
        <v>0.5430634347601857</v>
      </c>
      <c r="AI92" s="201">
        <v>0.52188883423512056</v>
      </c>
      <c r="AJ92" s="201">
        <v>0.50097276264591439</v>
      </c>
      <c r="AK92" s="201">
        <v>0.49595815501664287</v>
      </c>
      <c r="AL92" s="201">
        <v>0.54710500490677139</v>
      </c>
      <c r="AM92" s="201">
        <v>0.57382368848025955</v>
      </c>
      <c r="AN92" s="201">
        <v>0.5956607495069034</v>
      </c>
      <c r="AO92" s="202"/>
      <c r="AZ92" s="319"/>
      <c r="BJ92" s="600"/>
      <c r="BK92" s="186" t="s">
        <v>73</v>
      </c>
      <c r="BL92" s="133">
        <v>183</v>
      </c>
      <c r="BM92" s="135">
        <v>175</v>
      </c>
      <c r="BN92" s="135">
        <v>177</v>
      </c>
      <c r="BO92" s="133">
        <v>157</v>
      </c>
      <c r="BP92" s="135">
        <v>149</v>
      </c>
      <c r="BQ92" s="135">
        <v>207</v>
      </c>
      <c r="BR92" s="135">
        <v>178</v>
      </c>
      <c r="BS92" s="133">
        <v>221</v>
      </c>
      <c r="BT92" s="133">
        <v>176</v>
      </c>
      <c r="BU92" s="133">
        <v>150</v>
      </c>
      <c r="BV92" s="133">
        <v>160</v>
      </c>
      <c r="BW92" s="133">
        <v>109</v>
      </c>
      <c r="BX92" s="133">
        <v>105</v>
      </c>
      <c r="BY92" s="133">
        <v>96</v>
      </c>
      <c r="BZ92" s="133">
        <v>77</v>
      </c>
      <c r="CA92" s="133">
        <v>87</v>
      </c>
      <c r="CB92" s="133"/>
      <c r="CD92" s="616"/>
      <c r="CE92" s="186" t="s">
        <v>73</v>
      </c>
      <c r="CF92" s="133">
        <v>772</v>
      </c>
      <c r="CG92" s="135">
        <v>707</v>
      </c>
      <c r="CH92" s="135">
        <v>854</v>
      </c>
      <c r="CI92" s="133">
        <v>799</v>
      </c>
      <c r="CJ92" s="135">
        <v>842</v>
      </c>
      <c r="CK92" s="135">
        <v>958</v>
      </c>
      <c r="CL92" s="135">
        <v>931</v>
      </c>
      <c r="CM92" s="133">
        <v>959</v>
      </c>
      <c r="CN92" s="133">
        <v>888</v>
      </c>
      <c r="CO92" s="133">
        <v>855</v>
      </c>
      <c r="CP92" s="133">
        <v>865</v>
      </c>
      <c r="CQ92" s="133">
        <v>851</v>
      </c>
      <c r="CR92" s="133">
        <v>848</v>
      </c>
      <c r="CS92" s="133">
        <v>827</v>
      </c>
      <c r="CT92" s="133">
        <v>777</v>
      </c>
      <c r="CU92" s="133">
        <v>769</v>
      </c>
      <c r="CV92" s="133"/>
    </row>
    <row r="93" spans="2:100">
      <c r="G93" s="119"/>
      <c r="H93" s="119"/>
      <c r="I93" s="119"/>
      <c r="J93" s="119"/>
      <c r="K93" s="119"/>
      <c r="L93" s="119"/>
      <c r="M93" s="119"/>
      <c r="N93" s="119"/>
      <c r="O93" s="119"/>
      <c r="P93" s="119"/>
      <c r="Q93" s="119"/>
      <c r="R93" s="119"/>
      <c r="S93" s="151"/>
      <c r="T93" s="91"/>
      <c r="U93" s="319"/>
      <c r="V93" s="119"/>
      <c r="W93" s="119"/>
      <c r="AG93" s="281"/>
      <c r="AH93" s="319"/>
      <c r="AM93" s="307"/>
      <c r="AN93" s="151"/>
      <c r="AO93" s="151"/>
      <c r="AZ93" s="319"/>
      <c r="BJ93" s="600"/>
      <c r="BK93" s="186" t="s">
        <v>74</v>
      </c>
      <c r="BL93" s="133">
        <v>249</v>
      </c>
      <c r="BM93" s="135">
        <v>250</v>
      </c>
      <c r="BN93" s="135">
        <v>295</v>
      </c>
      <c r="BO93" s="133">
        <v>286</v>
      </c>
      <c r="BP93" s="135">
        <v>301</v>
      </c>
      <c r="BQ93" s="135">
        <v>349</v>
      </c>
      <c r="BR93" s="135">
        <v>317</v>
      </c>
      <c r="BS93" s="133">
        <v>359</v>
      </c>
      <c r="BT93" s="133">
        <v>381</v>
      </c>
      <c r="BU93" s="133">
        <v>315</v>
      </c>
      <c r="BV93" s="133">
        <v>282</v>
      </c>
      <c r="BW93" s="133">
        <v>279</v>
      </c>
      <c r="BX93" s="133">
        <v>260</v>
      </c>
      <c r="BY93" s="133">
        <v>210</v>
      </c>
      <c r="BZ93" s="133">
        <v>232</v>
      </c>
      <c r="CA93" s="133">
        <v>241</v>
      </c>
      <c r="CB93" s="133"/>
      <c r="CD93" s="616"/>
      <c r="CE93" s="186" t="s">
        <v>74</v>
      </c>
      <c r="CF93" s="133">
        <v>741</v>
      </c>
      <c r="CG93" s="135">
        <v>751</v>
      </c>
      <c r="CH93" s="135">
        <v>854</v>
      </c>
      <c r="CI93" s="133">
        <v>882</v>
      </c>
      <c r="CJ93" s="135">
        <v>949</v>
      </c>
      <c r="CK93" s="135">
        <v>1050</v>
      </c>
      <c r="CL93" s="135">
        <v>1008</v>
      </c>
      <c r="CM93" s="133">
        <v>1216</v>
      </c>
      <c r="CN93" s="133">
        <v>1150</v>
      </c>
      <c r="CO93" s="133">
        <v>1133</v>
      </c>
      <c r="CP93" s="133">
        <v>1054</v>
      </c>
      <c r="CQ93" s="133">
        <v>1107</v>
      </c>
      <c r="CR93" s="133">
        <v>1131</v>
      </c>
      <c r="CS93" s="133">
        <v>1095</v>
      </c>
      <c r="CT93" s="133">
        <v>1116</v>
      </c>
      <c r="CU93" s="133">
        <v>1122</v>
      </c>
      <c r="CV93" s="133"/>
    </row>
    <row r="94" spans="2:100" ht="18" customHeight="1">
      <c r="G94" s="119"/>
      <c r="H94" s="119"/>
      <c r="I94" s="119"/>
      <c r="J94" s="119"/>
      <c r="K94" s="119"/>
      <c r="L94" s="119"/>
      <c r="M94" s="119"/>
      <c r="N94" s="119"/>
      <c r="O94" s="119"/>
      <c r="P94" s="119"/>
      <c r="Q94" s="119"/>
      <c r="R94" s="119"/>
      <c r="S94" s="151"/>
      <c r="T94" s="91"/>
      <c r="U94" s="319"/>
      <c r="V94" s="119"/>
      <c r="W94" s="119"/>
      <c r="AG94" s="281"/>
      <c r="AH94" s="319"/>
      <c r="AM94" s="307"/>
      <c r="AN94" s="151"/>
      <c r="AO94" s="151"/>
      <c r="AZ94" s="319"/>
      <c r="BJ94" s="600"/>
      <c r="BK94" s="186" t="s">
        <v>36</v>
      </c>
      <c r="BL94" s="133">
        <v>3</v>
      </c>
      <c r="BM94" s="135">
        <v>0</v>
      </c>
      <c r="BN94" s="135">
        <v>0</v>
      </c>
      <c r="BO94" s="133">
        <v>0</v>
      </c>
      <c r="BP94" s="135">
        <v>0</v>
      </c>
      <c r="BQ94" s="135">
        <v>0</v>
      </c>
      <c r="BR94" s="135">
        <v>0</v>
      </c>
      <c r="BS94" s="135">
        <v>0</v>
      </c>
      <c r="BT94" s="133">
        <v>0</v>
      </c>
      <c r="BU94" s="133">
        <v>0</v>
      </c>
      <c r="BV94" s="135">
        <v>0</v>
      </c>
      <c r="BW94" s="135">
        <v>0</v>
      </c>
      <c r="BX94" s="135">
        <v>0</v>
      </c>
      <c r="BY94" s="135">
        <v>0</v>
      </c>
      <c r="BZ94" s="135">
        <v>0</v>
      </c>
      <c r="CA94" s="135">
        <v>0</v>
      </c>
      <c r="CB94" s="135"/>
      <c r="CD94" s="616"/>
      <c r="CE94" s="186" t="s">
        <v>36</v>
      </c>
      <c r="CF94" s="133">
        <v>3</v>
      </c>
      <c r="CG94" s="135">
        <v>0</v>
      </c>
      <c r="CH94" s="135">
        <v>0</v>
      </c>
      <c r="CI94" s="133">
        <v>0</v>
      </c>
      <c r="CJ94" s="135">
        <v>0</v>
      </c>
      <c r="CK94" s="135">
        <v>0</v>
      </c>
      <c r="CL94" s="135">
        <v>0</v>
      </c>
      <c r="CM94" s="135">
        <v>0</v>
      </c>
      <c r="CN94" s="133">
        <v>0</v>
      </c>
      <c r="CO94" s="133">
        <v>0</v>
      </c>
      <c r="CP94" s="135">
        <v>0</v>
      </c>
      <c r="CQ94" s="135">
        <v>0</v>
      </c>
      <c r="CR94" s="135">
        <v>0</v>
      </c>
      <c r="CS94" s="135">
        <v>0</v>
      </c>
      <c r="CT94" s="135">
        <v>0</v>
      </c>
      <c r="CU94" s="135">
        <v>0</v>
      </c>
      <c r="CV94" s="135"/>
    </row>
    <row r="95" spans="2:100">
      <c r="G95" s="119"/>
      <c r="H95" s="119"/>
      <c r="I95" s="119"/>
      <c r="J95" s="119"/>
      <c r="K95" s="119"/>
      <c r="L95" s="119"/>
      <c r="M95" s="119"/>
      <c r="N95" s="119"/>
      <c r="O95" s="119"/>
      <c r="P95" s="119"/>
      <c r="Q95" s="119"/>
      <c r="R95" s="119"/>
      <c r="S95" s="151"/>
      <c r="T95" s="91"/>
      <c r="U95" s="319"/>
      <c r="V95" s="119"/>
      <c r="W95" s="119"/>
      <c r="AG95" s="281"/>
      <c r="AH95" s="319"/>
      <c r="AM95" s="307"/>
      <c r="AN95" s="151"/>
      <c r="AO95" s="151"/>
      <c r="AZ95" s="319"/>
      <c r="BJ95" s="600"/>
      <c r="BK95" s="131" t="s">
        <v>144</v>
      </c>
      <c r="BL95" s="133">
        <v>0</v>
      </c>
      <c r="BM95" s="135">
        <v>0</v>
      </c>
      <c r="BN95" s="135">
        <v>0</v>
      </c>
      <c r="BO95" s="133">
        <v>0</v>
      </c>
      <c r="BP95" s="135">
        <v>0</v>
      </c>
      <c r="BQ95" s="135">
        <v>0</v>
      </c>
      <c r="BR95" s="135">
        <v>0</v>
      </c>
      <c r="BS95" s="135">
        <v>0</v>
      </c>
      <c r="BT95" s="133">
        <v>0</v>
      </c>
      <c r="BU95" s="135">
        <v>0</v>
      </c>
      <c r="BV95" s="133">
        <v>0</v>
      </c>
      <c r="BW95" s="135">
        <v>39</v>
      </c>
      <c r="BX95" s="135">
        <v>30</v>
      </c>
      <c r="BY95" s="135">
        <v>34</v>
      </c>
      <c r="BZ95" s="135">
        <v>38</v>
      </c>
      <c r="CA95" s="135">
        <v>48</v>
      </c>
      <c r="CB95" s="135"/>
      <c r="CD95" s="616"/>
      <c r="CE95" s="131" t="s">
        <v>144</v>
      </c>
      <c r="CF95" s="133">
        <v>0</v>
      </c>
      <c r="CG95" s="135">
        <v>0</v>
      </c>
      <c r="CH95" s="135">
        <v>0</v>
      </c>
      <c r="CI95" s="133">
        <v>0</v>
      </c>
      <c r="CJ95" s="135">
        <v>0</v>
      </c>
      <c r="CK95" s="135">
        <v>0</v>
      </c>
      <c r="CL95" s="135">
        <v>0</v>
      </c>
      <c r="CM95" s="135">
        <v>0</v>
      </c>
      <c r="CN95" s="133">
        <v>0</v>
      </c>
      <c r="CO95" s="135">
        <v>0</v>
      </c>
      <c r="CP95" s="133">
        <v>0</v>
      </c>
      <c r="CQ95" s="135">
        <v>90</v>
      </c>
      <c r="CR95" s="135">
        <v>73</v>
      </c>
      <c r="CS95" s="135">
        <v>100</v>
      </c>
      <c r="CT95" s="135">
        <v>78</v>
      </c>
      <c r="CU95" s="135">
        <v>95</v>
      </c>
      <c r="CV95" s="135"/>
    </row>
    <row r="96" spans="2:100">
      <c r="G96" s="119"/>
      <c r="H96" s="119"/>
      <c r="I96" s="119"/>
      <c r="J96" s="119"/>
      <c r="K96" s="119"/>
      <c r="L96" s="119"/>
      <c r="M96" s="119"/>
      <c r="N96" s="119"/>
      <c r="O96" s="119"/>
      <c r="P96" s="119"/>
      <c r="Q96" s="119"/>
      <c r="R96" s="119"/>
      <c r="S96" s="151"/>
      <c r="T96" s="91"/>
      <c r="U96" s="319"/>
      <c r="V96" s="119"/>
      <c r="W96" s="119"/>
      <c r="AG96" s="281"/>
      <c r="AH96" s="319"/>
      <c r="AM96" s="307"/>
      <c r="AN96" s="151"/>
      <c r="AO96" s="151"/>
      <c r="AQ96" s="151"/>
      <c r="AR96" s="151"/>
      <c r="AS96" s="151"/>
      <c r="AT96" s="151"/>
      <c r="AU96" s="151"/>
      <c r="AV96" s="151"/>
      <c r="AW96" s="151"/>
      <c r="AX96" s="151"/>
      <c r="AY96" s="151"/>
      <c r="AZ96" s="307"/>
      <c r="BA96" s="307"/>
      <c r="BB96" s="307"/>
      <c r="BC96" s="307"/>
      <c r="BD96" s="307"/>
      <c r="BE96" s="151"/>
      <c r="BF96" s="151"/>
      <c r="BG96" s="151"/>
      <c r="BH96" s="151"/>
      <c r="BJ96" s="600"/>
      <c r="BK96" s="186" t="s">
        <v>71</v>
      </c>
      <c r="BL96" s="133">
        <v>336</v>
      </c>
      <c r="BM96" s="135">
        <v>402</v>
      </c>
      <c r="BN96" s="135">
        <v>367</v>
      </c>
      <c r="BO96" s="133">
        <v>374</v>
      </c>
      <c r="BP96" s="135">
        <v>419</v>
      </c>
      <c r="BQ96" s="135">
        <v>457</v>
      </c>
      <c r="BR96" s="135">
        <v>478</v>
      </c>
      <c r="BS96" s="135">
        <v>550</v>
      </c>
      <c r="BT96" s="133">
        <v>588</v>
      </c>
      <c r="BU96" s="133">
        <v>592</v>
      </c>
      <c r="BV96" s="135">
        <v>580</v>
      </c>
      <c r="BW96" s="135">
        <v>577</v>
      </c>
      <c r="BX96" s="135">
        <v>543</v>
      </c>
      <c r="BY96" s="135">
        <v>484</v>
      </c>
      <c r="BZ96" s="135">
        <v>471</v>
      </c>
      <c r="CA96" s="135">
        <v>493</v>
      </c>
      <c r="CB96" s="135"/>
      <c r="CD96" s="616"/>
      <c r="CE96" s="186" t="s">
        <v>71</v>
      </c>
      <c r="CF96" s="133">
        <v>559</v>
      </c>
      <c r="CG96" s="135">
        <v>631</v>
      </c>
      <c r="CH96" s="135">
        <v>682</v>
      </c>
      <c r="CI96" s="133">
        <v>690</v>
      </c>
      <c r="CJ96" s="135">
        <v>816</v>
      </c>
      <c r="CK96" s="135">
        <v>805</v>
      </c>
      <c r="CL96" s="135">
        <v>953</v>
      </c>
      <c r="CM96" s="135">
        <v>1047</v>
      </c>
      <c r="CN96" s="133">
        <v>1192</v>
      </c>
      <c r="CO96" s="133">
        <v>1211</v>
      </c>
      <c r="CP96" s="135">
        <v>1170</v>
      </c>
      <c r="CQ96" s="135">
        <v>1193</v>
      </c>
      <c r="CR96" s="135">
        <v>1193</v>
      </c>
      <c r="CS96" s="135">
        <v>1176</v>
      </c>
      <c r="CT96" s="135">
        <v>1175</v>
      </c>
      <c r="CU96" s="135">
        <v>1267</v>
      </c>
      <c r="CV96" s="135"/>
    </row>
    <row r="97" spans="2:101">
      <c r="G97" s="119"/>
      <c r="H97" s="119"/>
      <c r="I97" s="119"/>
      <c r="J97" s="119"/>
      <c r="K97" s="119"/>
      <c r="L97" s="119"/>
      <c r="M97" s="119"/>
      <c r="N97" s="119"/>
      <c r="O97" s="119"/>
      <c r="P97" s="119"/>
      <c r="Q97" s="119"/>
      <c r="R97" s="119"/>
      <c r="S97" s="151"/>
      <c r="T97" s="91"/>
      <c r="U97" s="319"/>
      <c r="V97" s="119"/>
      <c r="W97" s="119"/>
      <c r="AG97" s="281"/>
      <c r="AH97" s="319"/>
      <c r="AM97" s="307"/>
      <c r="AN97" s="151"/>
      <c r="AO97" s="151"/>
      <c r="AQ97" s="151"/>
      <c r="AR97" s="151"/>
      <c r="AS97" s="151"/>
      <c r="AT97" s="151"/>
      <c r="AU97" s="151"/>
      <c r="AV97" s="151"/>
      <c r="AW97" s="151"/>
      <c r="AX97" s="151"/>
      <c r="AY97" s="151"/>
      <c r="AZ97" s="307"/>
      <c r="BA97" s="307"/>
      <c r="BB97" s="307"/>
      <c r="BC97" s="307"/>
      <c r="BD97" s="307"/>
      <c r="BE97" s="151"/>
      <c r="BF97" s="151"/>
      <c r="BG97" s="151"/>
      <c r="BH97" s="151"/>
      <c r="BJ97" s="601"/>
      <c r="BK97" s="207" t="s">
        <v>53</v>
      </c>
      <c r="BL97" s="192">
        <f>BL94+BL96+$V$11*BL95</f>
        <v>339</v>
      </c>
      <c r="BM97" s="193">
        <f t="shared" ref="BM97" si="443">BM94+BM96+$V$11*BM95</f>
        <v>402</v>
      </c>
      <c r="BN97" s="193">
        <f t="shared" ref="BN97" si="444">BN94+BN96+$V$11*BN95</f>
        <v>367</v>
      </c>
      <c r="BO97" s="192">
        <f t="shared" ref="BO97" si="445">BO94+BO96+$V$11*BO95</f>
        <v>374</v>
      </c>
      <c r="BP97" s="193">
        <f t="shared" ref="BP97" si="446">BP94+BP96+$V$11*BP95</f>
        <v>419</v>
      </c>
      <c r="BQ97" s="193">
        <f t="shared" ref="BQ97" si="447">BQ94+BQ96+$V$11*BQ95</f>
        <v>457</v>
      </c>
      <c r="BR97" s="193">
        <f t="shared" ref="BR97" si="448">BR94+BR96+$V$11*BR95</f>
        <v>478</v>
      </c>
      <c r="BS97" s="194">
        <f t="shared" ref="BS97" si="449">BS94+BS96+$V$11*BS95</f>
        <v>550</v>
      </c>
      <c r="BT97" s="194">
        <f t="shared" ref="BT97" si="450">BT94+BT96+$V$11*BT95</f>
        <v>588</v>
      </c>
      <c r="BU97" s="194">
        <f t="shared" ref="BU97" si="451">BU94+BU96+$V$11*BU95</f>
        <v>592</v>
      </c>
      <c r="BV97" s="193">
        <v>580</v>
      </c>
      <c r="BW97" s="389">
        <v>596.5</v>
      </c>
      <c r="BX97" s="389">
        <v>558</v>
      </c>
      <c r="BY97" s="389">
        <f t="shared" ref="BY97:BZ97" si="452">BY94+BY96+$V$11*BY95</f>
        <v>501</v>
      </c>
      <c r="BZ97" s="389">
        <f t="shared" si="452"/>
        <v>490</v>
      </c>
      <c r="CA97" s="389">
        <f t="shared" ref="CA97" si="453">CA94+CA96+$V$11*CA95</f>
        <v>517</v>
      </c>
      <c r="CB97" s="473"/>
      <c r="CD97" s="617"/>
      <c r="CE97" s="123" t="s">
        <v>53</v>
      </c>
      <c r="CF97" s="194">
        <f t="shared" ref="CF97" si="454">CF94+CF96+$V$11*CF95</f>
        <v>562</v>
      </c>
      <c r="CG97" s="194">
        <f t="shared" ref="CG97" si="455">CG94+CG96+$V$11*CG95</f>
        <v>631</v>
      </c>
      <c r="CH97" s="194">
        <f t="shared" ref="CH97" si="456">CH94+CH96+$V$11*CH95</f>
        <v>682</v>
      </c>
      <c r="CI97" s="194">
        <f t="shared" ref="CI97" si="457">CI94+CI96+$V$11*CI95</f>
        <v>690</v>
      </c>
      <c r="CJ97" s="194">
        <f t="shared" ref="CJ97" si="458">CJ94+CJ96+$V$11*CJ95</f>
        <v>816</v>
      </c>
      <c r="CK97" s="194">
        <f t="shared" ref="CK97" si="459">CK94+CK96+$V$11*CK95</f>
        <v>805</v>
      </c>
      <c r="CL97" s="194">
        <f t="shared" ref="CL97" si="460">CL94+CL96+$V$11*CL95</f>
        <v>953</v>
      </c>
      <c r="CM97" s="194">
        <f t="shared" ref="CM97" si="461">CM94+CM96+$V$11*CM95</f>
        <v>1047</v>
      </c>
      <c r="CN97" s="194">
        <f t="shared" ref="CN97" si="462">CN94+CN96+$V$11*CN95</f>
        <v>1192</v>
      </c>
      <c r="CO97" s="194">
        <v>1211</v>
      </c>
      <c r="CP97" s="194">
        <v>1170</v>
      </c>
      <c r="CQ97" s="194">
        <v>1238</v>
      </c>
      <c r="CR97" s="194">
        <v>1229.5</v>
      </c>
      <c r="CS97" s="194">
        <f t="shared" ref="CS97:CT97" si="463">CS94+CS96+$V$11*CS95</f>
        <v>1226</v>
      </c>
      <c r="CT97" s="389">
        <f t="shared" si="463"/>
        <v>1214</v>
      </c>
      <c r="CU97" s="389">
        <f t="shared" ref="CU97" si="464">CU94+CU96+$V$11*CU95</f>
        <v>1314.5</v>
      </c>
      <c r="CV97" s="473"/>
    </row>
    <row r="98" spans="2:101">
      <c r="B98" s="186"/>
      <c r="C98" s="186"/>
      <c r="D98" s="186"/>
      <c r="E98" s="186"/>
      <c r="F98" s="195"/>
      <c r="G98" s="195"/>
      <c r="H98" s="195"/>
      <c r="I98" s="195"/>
      <c r="J98" s="195"/>
      <c r="K98" s="195"/>
      <c r="L98" s="195"/>
      <c r="M98" s="195"/>
      <c r="N98" s="195"/>
      <c r="O98" s="195"/>
      <c r="P98" s="195"/>
      <c r="Q98" s="195"/>
      <c r="R98" s="195"/>
      <c r="S98" s="195"/>
      <c r="T98" s="214"/>
      <c r="U98" s="195"/>
      <c r="V98" s="188"/>
      <c r="W98" s="126"/>
      <c r="X98" s="186"/>
      <c r="Y98" s="186"/>
      <c r="Z98" s="186"/>
      <c r="AA98" s="186"/>
      <c r="AB98" s="195"/>
      <c r="AC98" s="195"/>
      <c r="AD98" s="195"/>
      <c r="AE98" s="195"/>
      <c r="AF98" s="195"/>
      <c r="AG98" s="417"/>
      <c r="AH98" s="195"/>
      <c r="AI98" s="195"/>
      <c r="AJ98" s="195"/>
      <c r="AK98" s="195"/>
      <c r="AL98" s="195"/>
      <c r="AM98" s="195"/>
      <c r="AN98" s="195"/>
      <c r="AO98" s="195"/>
      <c r="AQ98" s="151"/>
      <c r="AR98" s="151"/>
      <c r="AS98" s="151"/>
      <c r="AT98" s="151"/>
      <c r="AU98" s="151"/>
      <c r="AV98" s="151"/>
      <c r="AW98" s="151"/>
      <c r="AX98" s="151"/>
      <c r="AY98" s="151"/>
      <c r="AZ98" s="307"/>
      <c r="BA98" s="307"/>
      <c r="BB98" s="307"/>
      <c r="BC98" s="307"/>
      <c r="BD98" s="307"/>
      <c r="BE98" s="151"/>
      <c r="BF98" s="151"/>
      <c r="BG98" s="151"/>
      <c r="BH98" s="151"/>
      <c r="BJ98" s="381"/>
      <c r="BK98" s="208"/>
      <c r="BL98" s="208"/>
      <c r="BM98" s="208"/>
      <c r="BN98" s="208"/>
      <c r="BO98" s="208"/>
      <c r="BP98" s="208"/>
      <c r="BQ98" s="208"/>
      <c r="BR98" s="208"/>
      <c r="BS98" s="322"/>
      <c r="BT98" s="322"/>
      <c r="BU98" s="322"/>
      <c r="BV98" s="322"/>
      <c r="BW98" s="307"/>
      <c r="BX98" s="307"/>
      <c r="BY98" s="307"/>
      <c r="CD98" s="380"/>
      <c r="CN98" s="319"/>
      <c r="CP98" s="307"/>
      <c r="CQ98" s="307"/>
      <c r="CR98" s="307"/>
      <c r="CS98" s="307"/>
    </row>
    <row r="99" spans="2:101">
      <c r="B99" s="123" t="s">
        <v>6</v>
      </c>
      <c r="C99" s="123" t="s">
        <v>122</v>
      </c>
      <c r="D99" s="123" t="s">
        <v>121</v>
      </c>
      <c r="E99" s="123" t="s">
        <v>120</v>
      </c>
      <c r="F99" s="123" t="s">
        <v>49</v>
      </c>
      <c r="G99" s="123" t="s">
        <v>48</v>
      </c>
      <c r="H99" s="123" t="s">
        <v>47</v>
      </c>
      <c r="I99" s="123" t="s">
        <v>46</v>
      </c>
      <c r="J99" s="123" t="s">
        <v>45</v>
      </c>
      <c r="K99" s="123" t="s">
        <v>44</v>
      </c>
      <c r="L99" s="123" t="s">
        <v>43</v>
      </c>
      <c r="M99" s="123" t="s">
        <v>95</v>
      </c>
      <c r="N99" s="123" t="s">
        <v>69</v>
      </c>
      <c r="O99" s="123" t="s">
        <v>77</v>
      </c>
      <c r="P99" s="123" t="s">
        <v>143</v>
      </c>
      <c r="Q99" s="123" t="str">
        <f>Q83</f>
        <v>2018-19</v>
      </c>
      <c r="R99" s="123" t="str">
        <f>R83</f>
        <v>2019-20</v>
      </c>
      <c r="S99" s="125"/>
      <c r="T99" s="85" t="s">
        <v>111</v>
      </c>
      <c r="U99" s="125"/>
      <c r="V99" s="119"/>
      <c r="W99" s="119"/>
      <c r="X99" s="123" t="s">
        <v>6</v>
      </c>
      <c r="Y99" s="123" t="s">
        <v>122</v>
      </c>
      <c r="Z99" s="123" t="s">
        <v>121</v>
      </c>
      <c r="AA99" s="123" t="s">
        <v>120</v>
      </c>
      <c r="AB99" s="123" t="s">
        <v>49</v>
      </c>
      <c r="AC99" s="123" t="s">
        <v>48</v>
      </c>
      <c r="AD99" s="123" t="s">
        <v>47</v>
      </c>
      <c r="AE99" s="123" t="s">
        <v>46</v>
      </c>
      <c r="AF99" s="123" t="s">
        <v>45</v>
      </c>
      <c r="AG99" s="191" t="s">
        <v>44</v>
      </c>
      <c r="AH99" s="123" t="s">
        <v>43</v>
      </c>
      <c r="AI99" s="123" t="s">
        <v>95</v>
      </c>
      <c r="AJ99" s="123" t="s">
        <v>69</v>
      </c>
      <c r="AK99" s="123" t="s">
        <v>77</v>
      </c>
      <c r="AL99" s="123" t="str">
        <f>$AL$3</f>
        <v>2017-18</v>
      </c>
      <c r="AM99" s="123" t="str">
        <f>AM67</f>
        <v>2018-19</v>
      </c>
      <c r="AN99" s="123" t="str">
        <f>AN83</f>
        <v>2019-20</v>
      </c>
      <c r="AO99" s="125"/>
      <c r="AQ99" s="123" t="s">
        <v>6</v>
      </c>
      <c r="AR99" s="123" t="s">
        <v>122</v>
      </c>
      <c r="AS99" s="123" t="s">
        <v>121</v>
      </c>
      <c r="AT99" s="123" t="s">
        <v>120</v>
      </c>
      <c r="AU99" s="123" t="s">
        <v>49</v>
      </c>
      <c r="AV99" s="123" t="s">
        <v>48</v>
      </c>
      <c r="AW99" s="123" t="s">
        <v>47</v>
      </c>
      <c r="AX99" s="123" t="s">
        <v>46</v>
      </c>
      <c r="AY99" s="123" t="s">
        <v>45</v>
      </c>
      <c r="AZ99" s="123" t="s">
        <v>44</v>
      </c>
      <c r="BA99" s="123" t="s">
        <v>43</v>
      </c>
      <c r="BB99" s="123" t="s">
        <v>95</v>
      </c>
      <c r="BC99" s="125" t="s">
        <v>69</v>
      </c>
      <c r="BD99" s="125" t="s">
        <v>77</v>
      </c>
      <c r="BE99" s="125" t="str">
        <f t="shared" ref="BE99:BF99" si="465">BE83</f>
        <v>2017-18</v>
      </c>
      <c r="BF99" s="125" t="str">
        <f t="shared" si="465"/>
        <v>2018-19</v>
      </c>
      <c r="BG99" s="125" t="str">
        <f>BG83</f>
        <v>2019-20</v>
      </c>
      <c r="BH99" s="125"/>
      <c r="BJ99" s="218"/>
      <c r="BK99" s="123" t="s">
        <v>6</v>
      </c>
      <c r="BL99" s="123" t="s">
        <v>122</v>
      </c>
      <c r="BM99" s="123" t="s">
        <v>121</v>
      </c>
      <c r="BN99" s="123" t="s">
        <v>120</v>
      </c>
      <c r="BO99" s="123" t="s">
        <v>49</v>
      </c>
      <c r="BP99" s="123" t="s">
        <v>48</v>
      </c>
      <c r="BQ99" s="123" t="s">
        <v>47</v>
      </c>
      <c r="BR99" s="123" t="s">
        <v>46</v>
      </c>
      <c r="BS99" s="123" t="s">
        <v>45</v>
      </c>
      <c r="BT99" s="123" t="s">
        <v>44</v>
      </c>
      <c r="BU99" s="123" t="s">
        <v>43</v>
      </c>
      <c r="BV99" s="123" t="s">
        <v>95</v>
      </c>
      <c r="BW99" s="125" t="s">
        <v>69</v>
      </c>
      <c r="BX99" s="125" t="str">
        <f t="shared" ref="BX99:CA99" si="466">BX83</f>
        <v>2016-17</v>
      </c>
      <c r="BY99" s="125" t="str">
        <f t="shared" si="466"/>
        <v>2017-18</v>
      </c>
      <c r="BZ99" s="125" t="str">
        <f t="shared" si="466"/>
        <v>2018-19</v>
      </c>
      <c r="CA99" s="125" t="str">
        <f t="shared" si="466"/>
        <v>2019-20</v>
      </c>
      <c r="CB99" s="125"/>
      <c r="CD99" s="380"/>
      <c r="CE99" s="123" t="s">
        <v>6</v>
      </c>
      <c r="CF99" s="123" t="s">
        <v>122</v>
      </c>
      <c r="CG99" s="123" t="s">
        <v>121</v>
      </c>
      <c r="CH99" s="123" t="s">
        <v>120</v>
      </c>
      <c r="CI99" s="123" t="s">
        <v>49</v>
      </c>
      <c r="CJ99" s="123" t="s">
        <v>48</v>
      </c>
      <c r="CK99" s="123" t="s">
        <v>47</v>
      </c>
      <c r="CL99" s="123" t="s">
        <v>46</v>
      </c>
      <c r="CM99" s="123" t="s">
        <v>45</v>
      </c>
      <c r="CN99" s="123" t="s">
        <v>44</v>
      </c>
      <c r="CO99" s="123" t="s">
        <v>43</v>
      </c>
      <c r="CP99" s="123" t="s">
        <v>95</v>
      </c>
      <c r="CQ99" s="123" t="s">
        <v>69</v>
      </c>
      <c r="CR99" s="123" t="str">
        <f>CR83</f>
        <v>2016-17</v>
      </c>
      <c r="CS99" s="123" t="str">
        <f t="shared" ref="CS99:CU99" si="467">CS83</f>
        <v>2017-18</v>
      </c>
      <c r="CT99" s="123" t="str">
        <f t="shared" si="467"/>
        <v>2018-19</v>
      </c>
      <c r="CU99" s="123" t="str">
        <f t="shared" si="467"/>
        <v>2019-20</v>
      </c>
      <c r="CV99" s="125"/>
    </row>
    <row r="100" spans="2:101" ht="18" customHeight="1">
      <c r="B100" s="186" t="s">
        <v>72</v>
      </c>
      <c r="C100" s="133">
        <f t="shared" ref="C100:N102" si="468">Y100+BL100*$V$6+BL107*$V$8</f>
        <v>2093.8000000000002</v>
      </c>
      <c r="D100" s="133">
        <f t="shared" si="468"/>
        <v>1907.2</v>
      </c>
      <c r="E100" s="133">
        <f t="shared" si="468"/>
        <v>1894.8000000000002</v>
      </c>
      <c r="F100" s="133">
        <f t="shared" si="468"/>
        <v>2026.6</v>
      </c>
      <c r="G100" s="133">
        <f t="shared" si="468"/>
        <v>1710.2</v>
      </c>
      <c r="H100" s="133">
        <f t="shared" si="468"/>
        <v>1690.6</v>
      </c>
      <c r="I100" s="133">
        <f t="shared" si="468"/>
        <v>1451.2</v>
      </c>
      <c r="J100" s="133">
        <f t="shared" si="468"/>
        <v>1477</v>
      </c>
      <c r="K100" s="133">
        <f t="shared" si="468"/>
        <v>1393.6</v>
      </c>
      <c r="L100" s="133">
        <f t="shared" si="468"/>
        <v>1521.2</v>
      </c>
      <c r="M100" s="133">
        <f t="shared" si="468"/>
        <v>1637.2</v>
      </c>
      <c r="N100" s="133">
        <f t="shared" si="468"/>
        <v>1742.4</v>
      </c>
      <c r="O100" s="133">
        <f t="shared" ref="O100:R100" si="469">AK100+BX100*$V$6+BX107*$V$8</f>
        <v>1516.2</v>
      </c>
      <c r="P100" s="133">
        <f t="shared" si="469"/>
        <v>1438</v>
      </c>
      <c r="Q100" s="133">
        <f t="shared" si="469"/>
        <v>1289.8</v>
      </c>
      <c r="R100" s="133">
        <f t="shared" si="469"/>
        <v>1111.2</v>
      </c>
      <c r="S100" s="187"/>
      <c r="T100" s="204">
        <v>255.43131627373623</v>
      </c>
      <c r="U100" s="133"/>
      <c r="V100" s="119"/>
      <c r="W100" s="119"/>
      <c r="X100" s="186" t="s">
        <v>72</v>
      </c>
      <c r="Y100" s="133">
        <v>1376</v>
      </c>
      <c r="Z100" s="133">
        <v>1266</v>
      </c>
      <c r="AA100" s="133">
        <v>1251</v>
      </c>
      <c r="AB100" s="133">
        <v>1316</v>
      </c>
      <c r="AC100" s="133">
        <v>1099</v>
      </c>
      <c r="AD100" s="133">
        <v>1076</v>
      </c>
      <c r="AE100" s="133">
        <v>932</v>
      </c>
      <c r="AF100" s="133">
        <v>946</v>
      </c>
      <c r="AG100" s="416">
        <v>914</v>
      </c>
      <c r="AH100" s="133">
        <v>1018</v>
      </c>
      <c r="AI100" s="133">
        <v>1120</v>
      </c>
      <c r="AJ100" s="133">
        <v>1236</v>
      </c>
      <c r="AK100" s="133">
        <v>1087</v>
      </c>
      <c r="AL100" s="133">
        <v>1066</v>
      </c>
      <c r="AM100" s="133">
        <v>968</v>
      </c>
      <c r="AN100" s="133">
        <v>866</v>
      </c>
      <c r="AO100" s="133"/>
      <c r="AQ100" s="186" t="s">
        <v>128</v>
      </c>
      <c r="AR100" s="133">
        <v>132</v>
      </c>
      <c r="AS100" s="133">
        <v>89</v>
      </c>
      <c r="AT100" s="133">
        <v>114</v>
      </c>
      <c r="AU100" s="133">
        <v>149</v>
      </c>
      <c r="AV100" s="133">
        <v>112</v>
      </c>
      <c r="AW100" s="133">
        <v>114</v>
      </c>
      <c r="AX100" s="133">
        <v>115</v>
      </c>
      <c r="AY100" s="133">
        <v>139</v>
      </c>
      <c r="AZ100" s="133">
        <v>128</v>
      </c>
      <c r="BA100" s="133">
        <v>104</v>
      </c>
      <c r="BB100" s="133">
        <v>116</v>
      </c>
      <c r="BC100" s="132">
        <v>101</v>
      </c>
      <c r="BD100" s="132">
        <v>108</v>
      </c>
      <c r="BE100" s="132">
        <v>67</v>
      </c>
      <c r="BF100" s="132">
        <v>41</v>
      </c>
      <c r="BG100" s="132">
        <v>9</v>
      </c>
      <c r="BH100" s="133"/>
      <c r="BJ100" s="602" t="s">
        <v>98</v>
      </c>
      <c r="BK100" s="186" t="s">
        <v>72</v>
      </c>
      <c r="BL100" s="133">
        <v>756</v>
      </c>
      <c r="BM100" s="135">
        <v>679</v>
      </c>
      <c r="BN100" s="135">
        <v>691</v>
      </c>
      <c r="BO100" s="133">
        <v>767</v>
      </c>
      <c r="BP100" s="135">
        <v>664</v>
      </c>
      <c r="BQ100" s="135">
        <v>637</v>
      </c>
      <c r="BR100" s="135">
        <v>549</v>
      </c>
      <c r="BS100" s="132">
        <v>550</v>
      </c>
      <c r="BT100" s="132">
        <v>502</v>
      </c>
      <c r="BU100" s="132">
        <v>569</v>
      </c>
      <c r="BV100" s="132">
        <v>589</v>
      </c>
      <c r="BW100" s="132">
        <v>573</v>
      </c>
      <c r="BX100" s="132">
        <v>489</v>
      </c>
      <c r="BY100" s="132">
        <v>425</v>
      </c>
      <c r="BZ100" s="132">
        <v>356</v>
      </c>
      <c r="CA100" s="132">
        <v>284</v>
      </c>
      <c r="CB100" s="133"/>
      <c r="CD100" s="612" t="s">
        <v>51</v>
      </c>
      <c r="CE100" s="189" t="s">
        <v>72</v>
      </c>
      <c r="CF100" s="132">
        <v>141</v>
      </c>
      <c r="CG100" s="166">
        <v>131</v>
      </c>
      <c r="CH100" s="166">
        <v>117</v>
      </c>
      <c r="CI100" s="132">
        <v>122</v>
      </c>
      <c r="CJ100" s="166">
        <v>99</v>
      </c>
      <c r="CK100" s="166">
        <v>125</v>
      </c>
      <c r="CL100" s="166">
        <v>93</v>
      </c>
      <c r="CM100" s="132">
        <v>104</v>
      </c>
      <c r="CN100" s="132">
        <v>95</v>
      </c>
      <c r="CO100" s="132">
        <v>91</v>
      </c>
      <c r="CP100" s="133">
        <v>128</v>
      </c>
      <c r="CQ100" s="133">
        <v>120</v>
      </c>
      <c r="CR100" s="133">
        <v>87</v>
      </c>
      <c r="CS100" s="133">
        <v>49</v>
      </c>
      <c r="CT100" s="132">
        <v>53</v>
      </c>
      <c r="CU100" s="132">
        <v>31</v>
      </c>
      <c r="CV100" s="133"/>
    </row>
    <row r="101" spans="2:101">
      <c r="B101" s="186" t="s">
        <v>73</v>
      </c>
      <c r="C101" s="133">
        <f t="shared" si="468"/>
        <v>1832.8</v>
      </c>
      <c r="D101" s="133">
        <f t="shared" si="468"/>
        <v>1619.6</v>
      </c>
      <c r="E101" s="133">
        <f t="shared" si="468"/>
        <v>1801</v>
      </c>
      <c r="F101" s="133">
        <f t="shared" si="468"/>
        <v>1681.8</v>
      </c>
      <c r="G101" s="133">
        <f t="shared" si="468"/>
        <v>1499.2</v>
      </c>
      <c r="H101" s="133">
        <f t="shared" si="468"/>
        <v>1530.6</v>
      </c>
      <c r="I101" s="133">
        <f t="shared" si="468"/>
        <v>1241</v>
      </c>
      <c r="J101" s="133">
        <f t="shared" si="468"/>
        <v>1421.4</v>
      </c>
      <c r="K101" s="133">
        <f t="shared" si="468"/>
        <v>1341.8</v>
      </c>
      <c r="L101" s="133">
        <f t="shared" si="468"/>
        <v>1303.2</v>
      </c>
      <c r="M101" s="133">
        <f t="shared" si="468"/>
        <v>1398.8</v>
      </c>
      <c r="N101" s="133">
        <f t="shared" si="468"/>
        <v>1575.4</v>
      </c>
      <c r="O101" s="133">
        <f t="shared" ref="O101:R101" si="470">AK101+BX101*$V$6+BX108*$V$8</f>
        <v>1601.2</v>
      </c>
      <c r="P101" s="133">
        <f t="shared" si="470"/>
        <v>1328.2</v>
      </c>
      <c r="Q101" s="133">
        <f t="shared" si="470"/>
        <v>1312.2</v>
      </c>
      <c r="R101" s="133">
        <f t="shared" si="470"/>
        <v>1240.5999999999999</v>
      </c>
      <c r="S101" s="187"/>
      <c r="T101" s="204">
        <v>208.30928394523906</v>
      </c>
      <c r="U101" s="133"/>
      <c r="V101" s="119"/>
      <c r="W101" s="119"/>
      <c r="X101" s="186" t="s">
        <v>73</v>
      </c>
      <c r="Y101" s="133">
        <v>1209</v>
      </c>
      <c r="Z101" s="133">
        <v>1085</v>
      </c>
      <c r="AA101" s="133">
        <v>1164</v>
      </c>
      <c r="AB101" s="133">
        <v>1102</v>
      </c>
      <c r="AC101" s="133">
        <v>969</v>
      </c>
      <c r="AD101" s="133">
        <v>966</v>
      </c>
      <c r="AE101" s="133">
        <v>791</v>
      </c>
      <c r="AF101" s="133">
        <v>895</v>
      </c>
      <c r="AG101" s="416">
        <v>854</v>
      </c>
      <c r="AH101" s="133">
        <v>833</v>
      </c>
      <c r="AI101" s="133">
        <v>918</v>
      </c>
      <c r="AJ101" s="133">
        <v>1044</v>
      </c>
      <c r="AK101" s="133">
        <v>1081</v>
      </c>
      <c r="AL101" s="133">
        <v>932</v>
      </c>
      <c r="AM101" s="133">
        <v>941</v>
      </c>
      <c r="AN101" s="133">
        <v>915</v>
      </c>
      <c r="AO101" s="133"/>
      <c r="AQ101" s="131" t="s">
        <v>144</v>
      </c>
      <c r="AR101" s="133">
        <v>0</v>
      </c>
      <c r="AS101" s="135">
        <v>0</v>
      </c>
      <c r="AT101" s="135">
        <v>0</v>
      </c>
      <c r="AU101" s="133">
        <v>0</v>
      </c>
      <c r="AV101" s="135">
        <v>0</v>
      </c>
      <c r="AW101" s="135">
        <v>0</v>
      </c>
      <c r="AX101" s="135">
        <v>0</v>
      </c>
      <c r="AY101" s="135">
        <v>0</v>
      </c>
      <c r="AZ101" s="133">
        <v>0</v>
      </c>
      <c r="BA101" s="135">
        <v>0</v>
      </c>
      <c r="BB101" s="133">
        <v>0</v>
      </c>
      <c r="BC101" s="133">
        <v>24</v>
      </c>
      <c r="BD101" s="133">
        <v>28</v>
      </c>
      <c r="BE101" s="133">
        <v>20</v>
      </c>
      <c r="BF101" s="133">
        <v>11</v>
      </c>
      <c r="BG101" s="133">
        <v>12</v>
      </c>
      <c r="BH101" s="133"/>
      <c r="BJ101" s="600"/>
      <c r="BK101" s="186" t="s">
        <v>73</v>
      </c>
      <c r="BL101" s="133">
        <v>601</v>
      </c>
      <c r="BM101" s="135">
        <v>527</v>
      </c>
      <c r="BN101" s="135">
        <v>575</v>
      </c>
      <c r="BO101" s="133">
        <v>561</v>
      </c>
      <c r="BP101" s="135">
        <v>529</v>
      </c>
      <c r="BQ101" s="135">
        <v>522</v>
      </c>
      <c r="BR101" s="135">
        <v>395</v>
      </c>
      <c r="BS101" s="133">
        <v>503</v>
      </c>
      <c r="BT101" s="133">
        <v>451</v>
      </c>
      <c r="BU101" s="133">
        <v>459</v>
      </c>
      <c r="BV101" s="133">
        <v>451</v>
      </c>
      <c r="BW101" s="133">
        <v>558</v>
      </c>
      <c r="BX101" s="133">
        <v>539</v>
      </c>
      <c r="BY101" s="133">
        <v>419</v>
      </c>
      <c r="BZ101" s="133">
        <v>404</v>
      </c>
      <c r="CA101" s="133">
        <v>357</v>
      </c>
      <c r="CB101" s="133"/>
      <c r="CD101" s="613"/>
      <c r="CE101" s="186" t="s">
        <v>73</v>
      </c>
      <c r="CF101" s="133">
        <v>192</v>
      </c>
      <c r="CG101" s="135">
        <v>162</v>
      </c>
      <c r="CH101" s="135">
        <v>223</v>
      </c>
      <c r="CI101" s="133">
        <v>170</v>
      </c>
      <c r="CJ101" s="135">
        <v>146</v>
      </c>
      <c r="CK101" s="135">
        <v>170</v>
      </c>
      <c r="CL101" s="135">
        <v>158</v>
      </c>
      <c r="CM101" s="133">
        <v>153</v>
      </c>
      <c r="CN101" s="133">
        <v>152</v>
      </c>
      <c r="CO101" s="133">
        <v>131</v>
      </c>
      <c r="CP101" s="133">
        <v>173</v>
      </c>
      <c r="CQ101" s="133">
        <v>185</v>
      </c>
      <c r="CR101" s="133">
        <v>182</v>
      </c>
      <c r="CS101" s="133">
        <v>128</v>
      </c>
      <c r="CT101" s="133">
        <v>72</v>
      </c>
      <c r="CU101" s="133">
        <v>60</v>
      </c>
      <c r="CV101" s="133"/>
    </row>
    <row r="102" spans="2:101">
      <c r="B102" s="186" t="s">
        <v>74</v>
      </c>
      <c r="C102" s="133">
        <f t="shared" si="468"/>
        <v>1709.6</v>
      </c>
      <c r="D102" s="133">
        <f t="shared" si="468"/>
        <v>1686.6</v>
      </c>
      <c r="E102" s="133">
        <f t="shared" si="468"/>
        <v>1695.2</v>
      </c>
      <c r="F102" s="133">
        <f t="shared" si="468"/>
        <v>1811.8</v>
      </c>
      <c r="G102" s="133">
        <f t="shared" si="468"/>
        <v>1516</v>
      </c>
      <c r="H102" s="133">
        <f t="shared" si="468"/>
        <v>1588.6</v>
      </c>
      <c r="I102" s="133">
        <f t="shared" si="468"/>
        <v>1475.6</v>
      </c>
      <c r="J102" s="133">
        <f t="shared" si="468"/>
        <v>1509.8</v>
      </c>
      <c r="K102" s="133">
        <f t="shared" si="468"/>
        <v>1474.8</v>
      </c>
      <c r="L102" s="133">
        <f t="shared" si="468"/>
        <v>1594.4</v>
      </c>
      <c r="M102" s="133">
        <f t="shared" si="468"/>
        <v>1484</v>
      </c>
      <c r="N102" s="133">
        <f t="shared" si="468"/>
        <v>1514.6</v>
      </c>
      <c r="O102" s="133">
        <f t="shared" ref="O102:R102" si="471">AK102+BX102*$V$6+BX109*$V$8</f>
        <v>1656.2</v>
      </c>
      <c r="P102" s="133">
        <f t="shared" si="471"/>
        <v>1587.2</v>
      </c>
      <c r="Q102" s="133">
        <f t="shared" si="471"/>
        <v>1440.6</v>
      </c>
      <c r="R102" s="133">
        <f t="shared" si="471"/>
        <v>1396.8</v>
      </c>
      <c r="S102" s="187"/>
      <c r="T102" s="204">
        <v>115.92865430465793</v>
      </c>
      <c r="U102" s="133"/>
      <c r="V102" s="119"/>
      <c r="W102" s="119"/>
      <c r="X102" s="186" t="s">
        <v>74</v>
      </c>
      <c r="Y102" s="133">
        <v>1139</v>
      </c>
      <c r="Z102" s="133">
        <v>1145</v>
      </c>
      <c r="AA102" s="133">
        <v>1111</v>
      </c>
      <c r="AB102" s="133">
        <v>1157</v>
      </c>
      <c r="AC102" s="133">
        <v>993</v>
      </c>
      <c r="AD102" s="133">
        <v>995</v>
      </c>
      <c r="AE102" s="133">
        <v>918</v>
      </c>
      <c r="AF102" s="133">
        <v>929</v>
      </c>
      <c r="AG102" s="416">
        <v>918</v>
      </c>
      <c r="AH102" s="133">
        <v>985</v>
      </c>
      <c r="AI102" s="133">
        <v>928</v>
      </c>
      <c r="AJ102" s="133">
        <v>966</v>
      </c>
      <c r="AK102" s="133">
        <v>1059</v>
      </c>
      <c r="AL102" s="133">
        <v>1044</v>
      </c>
      <c r="AM102" s="133">
        <v>976</v>
      </c>
      <c r="AN102" s="133">
        <v>981</v>
      </c>
      <c r="AO102" s="133"/>
      <c r="AQ102" s="186" t="s">
        <v>71</v>
      </c>
      <c r="AR102" s="133">
        <v>988</v>
      </c>
      <c r="AS102" s="133">
        <v>1020</v>
      </c>
      <c r="AT102" s="133">
        <v>991</v>
      </c>
      <c r="AU102" s="133">
        <v>995</v>
      </c>
      <c r="AV102" s="133">
        <v>948</v>
      </c>
      <c r="AW102" s="133">
        <v>984</v>
      </c>
      <c r="AX102" s="133">
        <v>966</v>
      </c>
      <c r="AY102" s="133">
        <v>959</v>
      </c>
      <c r="AZ102" s="133">
        <v>938</v>
      </c>
      <c r="BA102" s="133">
        <v>812</v>
      </c>
      <c r="BB102" s="133">
        <v>872</v>
      </c>
      <c r="BC102" s="133">
        <v>924</v>
      </c>
      <c r="BD102" s="133">
        <v>1065</v>
      </c>
      <c r="BE102" s="133">
        <v>1082</v>
      </c>
      <c r="BF102" s="133">
        <v>1091</v>
      </c>
      <c r="BG102" s="133">
        <v>967</v>
      </c>
      <c r="BH102" s="133"/>
      <c r="BJ102" s="600"/>
      <c r="BK102" s="186" t="s">
        <v>74</v>
      </c>
      <c r="BL102" s="133">
        <v>492</v>
      </c>
      <c r="BM102" s="135">
        <v>447</v>
      </c>
      <c r="BN102" s="135">
        <v>484</v>
      </c>
      <c r="BO102" s="133">
        <v>506</v>
      </c>
      <c r="BP102" s="135">
        <v>425</v>
      </c>
      <c r="BQ102" s="135">
        <v>482</v>
      </c>
      <c r="BR102" s="135">
        <v>467</v>
      </c>
      <c r="BS102" s="133">
        <v>431</v>
      </c>
      <c r="BT102" s="133">
        <v>431</v>
      </c>
      <c r="BU102" s="133">
        <v>503</v>
      </c>
      <c r="BV102" s="133">
        <v>455</v>
      </c>
      <c r="BW102" s="133">
        <v>447</v>
      </c>
      <c r="BX102" s="133">
        <v>554</v>
      </c>
      <c r="BY102" s="133">
        <v>524</v>
      </c>
      <c r="BZ102" s="133">
        <v>432</v>
      </c>
      <c r="CA102" s="133">
        <v>411</v>
      </c>
      <c r="CB102" s="133"/>
      <c r="CD102" s="613"/>
      <c r="CE102" s="186" t="s">
        <v>74</v>
      </c>
      <c r="CF102" s="133">
        <v>261</v>
      </c>
      <c r="CG102" s="135">
        <v>256</v>
      </c>
      <c r="CH102" s="135">
        <v>263</v>
      </c>
      <c r="CI102" s="133">
        <v>335</v>
      </c>
      <c r="CJ102" s="135">
        <v>225</v>
      </c>
      <c r="CK102" s="135">
        <v>251</v>
      </c>
      <c r="CL102" s="135">
        <v>229</v>
      </c>
      <c r="CM102" s="133">
        <v>287</v>
      </c>
      <c r="CN102" s="133">
        <v>250</v>
      </c>
      <c r="CO102" s="133">
        <v>258</v>
      </c>
      <c r="CP102" s="133">
        <v>252</v>
      </c>
      <c r="CQ102" s="133">
        <v>264</v>
      </c>
      <c r="CR102" s="133">
        <v>278</v>
      </c>
      <c r="CS102" s="133">
        <v>239</v>
      </c>
      <c r="CT102" s="133">
        <v>191</v>
      </c>
      <c r="CU102" s="133">
        <v>136</v>
      </c>
      <c r="CV102" s="133"/>
      <c r="CW102" s="119" t="s">
        <v>14</v>
      </c>
    </row>
    <row r="103" spans="2:101">
      <c r="B103" s="186" t="s">
        <v>10</v>
      </c>
      <c r="C103" s="133">
        <f t="shared" ref="C103:N103" si="472">Y103+BL106*$V$6+BL113*$V$8</f>
        <v>1688.6</v>
      </c>
      <c r="D103" s="133">
        <f t="shared" si="472"/>
        <v>1705.2</v>
      </c>
      <c r="E103" s="133">
        <f t="shared" si="472"/>
        <v>1718</v>
      </c>
      <c r="F103" s="133">
        <f t="shared" si="472"/>
        <v>1818.8</v>
      </c>
      <c r="G103" s="133">
        <f t="shared" si="472"/>
        <v>1694.8</v>
      </c>
      <c r="H103" s="133">
        <f t="shared" si="472"/>
        <v>1762.6</v>
      </c>
      <c r="I103" s="133">
        <f t="shared" si="472"/>
        <v>1780.8</v>
      </c>
      <c r="J103" s="133">
        <f t="shared" si="472"/>
        <v>1861.6</v>
      </c>
      <c r="K103" s="133">
        <f t="shared" si="472"/>
        <v>1837.2</v>
      </c>
      <c r="L103" s="133">
        <f t="shared" si="472"/>
        <v>1542.8</v>
      </c>
      <c r="M103" s="133">
        <f t="shared" si="472"/>
        <v>1666.4</v>
      </c>
      <c r="N103" s="133">
        <f t="shared" si="472"/>
        <v>1759.7</v>
      </c>
      <c r="O103" s="133">
        <f t="shared" ref="O103:R103" si="473">AK103+BX106*$V$6+BX113*$V$8</f>
        <v>1969.2</v>
      </c>
      <c r="P103" s="133">
        <f t="shared" si="473"/>
        <v>1923.7</v>
      </c>
      <c r="Q103" s="133">
        <f t="shared" si="473"/>
        <v>1834.2</v>
      </c>
      <c r="R103" s="133">
        <f t="shared" si="473"/>
        <v>1526.6</v>
      </c>
      <c r="S103" s="133"/>
      <c r="T103" s="204">
        <v>93.119192436360819</v>
      </c>
      <c r="U103" s="133"/>
      <c r="V103" s="119"/>
      <c r="W103" s="119"/>
      <c r="X103" s="186" t="s">
        <v>10</v>
      </c>
      <c r="Y103" s="133">
        <v>1120</v>
      </c>
      <c r="Z103" s="133">
        <v>1109</v>
      </c>
      <c r="AA103" s="133">
        <v>1105</v>
      </c>
      <c r="AB103" s="133">
        <v>1144</v>
      </c>
      <c r="AC103" s="133">
        <v>1060</v>
      </c>
      <c r="AD103" s="133">
        <v>1098</v>
      </c>
      <c r="AE103" s="133">
        <v>1081</v>
      </c>
      <c r="AF103" s="133">
        <v>1098</v>
      </c>
      <c r="AG103" s="416">
        <f>AZ100+AZ102+$V$11*AZ101</f>
        <v>1066</v>
      </c>
      <c r="AH103" s="133">
        <f t="shared" ref="AH103" si="474">BA100+BA102+$V$11*BA101</f>
        <v>916</v>
      </c>
      <c r="AI103" s="133">
        <v>988</v>
      </c>
      <c r="AJ103" s="133">
        <v>1037</v>
      </c>
      <c r="AK103" s="133">
        <v>1187</v>
      </c>
      <c r="AL103" s="133">
        <f>BE100+BE102+$V$11*BE101</f>
        <v>1159</v>
      </c>
      <c r="AM103" s="133">
        <f t="shared" ref="AM103:AN103" si="475">BF100+BF102+$V$11*BF101</f>
        <v>1137.5</v>
      </c>
      <c r="AN103" s="133">
        <f t="shared" si="475"/>
        <v>982</v>
      </c>
      <c r="AO103" s="133"/>
      <c r="AQ103" s="186" t="s">
        <v>129</v>
      </c>
      <c r="AR103" s="133">
        <v>396</v>
      </c>
      <c r="AS103" s="133">
        <v>382</v>
      </c>
      <c r="AT103" s="133">
        <v>336</v>
      </c>
      <c r="AU103" s="133">
        <v>414</v>
      </c>
      <c r="AV103" s="133">
        <v>401</v>
      </c>
      <c r="AW103" s="133">
        <v>370</v>
      </c>
      <c r="AX103" s="133">
        <v>365</v>
      </c>
      <c r="AY103" s="133">
        <v>404</v>
      </c>
      <c r="AZ103" s="133">
        <v>397</v>
      </c>
      <c r="BA103" s="133">
        <v>476</v>
      </c>
      <c r="BB103" s="133">
        <v>408</v>
      </c>
      <c r="BC103" s="133">
        <v>461</v>
      </c>
      <c r="BD103" s="133">
        <v>439</v>
      </c>
      <c r="BE103" s="133">
        <v>376</v>
      </c>
      <c r="BF103" s="133">
        <v>323</v>
      </c>
      <c r="BG103" s="133">
        <v>347</v>
      </c>
      <c r="BH103" s="133"/>
      <c r="BJ103" s="600"/>
      <c r="BK103" s="186" t="s">
        <v>36</v>
      </c>
      <c r="BL103" s="133">
        <v>67</v>
      </c>
      <c r="BM103" s="135">
        <v>47</v>
      </c>
      <c r="BN103" s="135">
        <v>55</v>
      </c>
      <c r="BO103" s="133">
        <v>70</v>
      </c>
      <c r="BP103" s="135">
        <v>53</v>
      </c>
      <c r="BQ103" s="135">
        <v>48</v>
      </c>
      <c r="BR103" s="135">
        <v>54</v>
      </c>
      <c r="BS103" s="135">
        <v>66</v>
      </c>
      <c r="BT103" s="133">
        <v>43</v>
      </c>
      <c r="BU103" s="133">
        <v>42</v>
      </c>
      <c r="BV103" s="135">
        <v>36</v>
      </c>
      <c r="BW103" s="135">
        <v>42</v>
      </c>
      <c r="BX103" s="135">
        <v>35</v>
      </c>
      <c r="BY103" s="135">
        <v>32</v>
      </c>
      <c r="BZ103" s="135">
        <v>12</v>
      </c>
      <c r="CA103" s="135">
        <v>3</v>
      </c>
      <c r="CB103" s="135"/>
      <c r="CD103" s="613"/>
      <c r="CE103" s="186" t="s">
        <v>36</v>
      </c>
      <c r="CF103" s="133">
        <v>102</v>
      </c>
      <c r="CG103" s="135">
        <v>71</v>
      </c>
      <c r="CH103" s="135">
        <v>85</v>
      </c>
      <c r="CI103" s="133">
        <v>118</v>
      </c>
      <c r="CJ103" s="135">
        <v>85</v>
      </c>
      <c r="CK103" s="135">
        <v>82</v>
      </c>
      <c r="CL103" s="135">
        <v>90</v>
      </c>
      <c r="CM103" s="135">
        <v>112</v>
      </c>
      <c r="CN103" s="133">
        <v>111</v>
      </c>
      <c r="CO103" s="133">
        <v>92</v>
      </c>
      <c r="CP103" s="135">
        <v>98</v>
      </c>
      <c r="CQ103" s="135">
        <v>74</v>
      </c>
      <c r="CR103" s="135">
        <v>80</v>
      </c>
      <c r="CS103" s="135">
        <v>39</v>
      </c>
      <c r="CT103" s="135">
        <v>24</v>
      </c>
      <c r="CU103" s="135">
        <v>6</v>
      </c>
      <c r="CV103" s="135"/>
    </row>
    <row r="104" spans="2:101">
      <c r="B104" s="186" t="s">
        <v>11</v>
      </c>
      <c r="C104" s="133">
        <f t="shared" ref="C104:C105" si="476">Y104</f>
        <v>462</v>
      </c>
      <c r="D104" s="133">
        <f t="shared" ref="D104:D105" si="477">Z104</f>
        <v>436</v>
      </c>
      <c r="E104" s="133">
        <f t="shared" ref="E104:E105" si="478">AA104</f>
        <v>371</v>
      </c>
      <c r="F104" s="133">
        <f>AB104</f>
        <v>444</v>
      </c>
      <c r="G104" s="133">
        <f t="shared" ref="G104:G105" si="479">AC104</f>
        <v>426</v>
      </c>
      <c r="H104" s="133">
        <f t="shared" ref="H104:H105" si="480">AD104</f>
        <v>393</v>
      </c>
      <c r="I104" s="133">
        <f t="shared" ref="I104:I105" si="481">AE104</f>
        <v>377</v>
      </c>
      <c r="J104" s="133">
        <f t="shared" ref="J104:J105" si="482">AF104</f>
        <v>434</v>
      </c>
      <c r="K104" s="133">
        <f t="shared" ref="K104:K105" si="483">AG104</f>
        <v>417</v>
      </c>
      <c r="L104" s="133">
        <f t="shared" ref="L104:N108" si="484">AH104</f>
        <v>486</v>
      </c>
      <c r="M104" s="133">
        <f t="shared" si="484"/>
        <v>416</v>
      </c>
      <c r="N104" s="133">
        <f t="shared" si="484"/>
        <v>467</v>
      </c>
      <c r="O104" s="133">
        <f t="shared" ref="O104:O108" si="485">AK104</f>
        <v>441</v>
      </c>
      <c r="P104" s="133">
        <f t="shared" ref="P104:P108" si="486">AL104</f>
        <v>380</v>
      </c>
      <c r="Q104" s="133">
        <f t="shared" ref="Q104:Q108" si="487">AM104</f>
        <v>326</v>
      </c>
      <c r="R104" s="133">
        <f t="shared" ref="R104:R108" si="488">AN104</f>
        <v>347</v>
      </c>
      <c r="S104" s="133"/>
      <c r="T104" s="204">
        <v>36.454537897679259</v>
      </c>
      <c r="U104" s="133"/>
      <c r="V104" s="119"/>
      <c r="W104" s="119"/>
      <c r="X104" s="186" t="s">
        <v>11</v>
      </c>
      <c r="Y104" s="133">
        <v>462</v>
      </c>
      <c r="Z104" s="133">
        <v>436</v>
      </c>
      <c r="AA104" s="133">
        <v>371</v>
      </c>
      <c r="AB104" s="133">
        <v>444</v>
      </c>
      <c r="AC104" s="133">
        <v>426</v>
      </c>
      <c r="AD104" s="133">
        <v>393</v>
      </c>
      <c r="AE104" s="133">
        <v>377</v>
      </c>
      <c r="AF104" s="133">
        <v>434</v>
      </c>
      <c r="AG104" s="416">
        <f>AZ103+AZ104</f>
        <v>417</v>
      </c>
      <c r="AH104" s="133">
        <f>BA103+BA104</f>
        <v>486</v>
      </c>
      <c r="AI104" s="133">
        <v>416</v>
      </c>
      <c r="AJ104" s="133">
        <v>467</v>
      </c>
      <c r="AK104" s="133">
        <v>441</v>
      </c>
      <c r="AL104" s="133">
        <f t="shared" ref="AL104:AN104" si="489">BE103+BE104</f>
        <v>380</v>
      </c>
      <c r="AM104" s="133">
        <f t="shared" si="489"/>
        <v>326</v>
      </c>
      <c r="AN104" s="133">
        <f t="shared" si="489"/>
        <v>347</v>
      </c>
      <c r="AO104" s="133"/>
      <c r="AQ104" s="186" t="s">
        <v>130</v>
      </c>
      <c r="AR104" s="133">
        <v>66</v>
      </c>
      <c r="AS104" s="133">
        <v>54</v>
      </c>
      <c r="AT104" s="133">
        <v>35</v>
      </c>
      <c r="AU104" s="133">
        <v>30</v>
      </c>
      <c r="AV104" s="133">
        <v>25</v>
      </c>
      <c r="AW104" s="133">
        <v>23</v>
      </c>
      <c r="AX104" s="133">
        <v>12</v>
      </c>
      <c r="AY104" s="133">
        <v>30</v>
      </c>
      <c r="AZ104" s="133">
        <v>20</v>
      </c>
      <c r="BA104" s="133">
        <v>10</v>
      </c>
      <c r="BB104" s="133">
        <v>8</v>
      </c>
      <c r="BC104" s="133">
        <v>6</v>
      </c>
      <c r="BD104" s="133">
        <v>2</v>
      </c>
      <c r="BE104" s="133">
        <v>4</v>
      </c>
      <c r="BF104" s="133">
        <v>3</v>
      </c>
      <c r="BG104" s="133">
        <v>0</v>
      </c>
      <c r="BH104" s="133"/>
      <c r="BJ104" s="600"/>
      <c r="BK104" s="131" t="s">
        <v>144</v>
      </c>
      <c r="BL104" s="133">
        <v>0</v>
      </c>
      <c r="BM104" s="135">
        <v>0</v>
      </c>
      <c r="BN104" s="135">
        <v>0</v>
      </c>
      <c r="BO104" s="133">
        <v>0</v>
      </c>
      <c r="BP104" s="135">
        <v>0</v>
      </c>
      <c r="BQ104" s="135">
        <v>0</v>
      </c>
      <c r="BR104" s="135">
        <v>0</v>
      </c>
      <c r="BS104" s="135">
        <v>0</v>
      </c>
      <c r="BT104" s="133">
        <v>0</v>
      </c>
      <c r="BU104" s="135">
        <v>0</v>
      </c>
      <c r="BV104" s="133">
        <v>0</v>
      </c>
      <c r="BW104" s="135">
        <v>12</v>
      </c>
      <c r="BX104" s="135">
        <v>9</v>
      </c>
      <c r="BY104" s="135">
        <v>12</v>
      </c>
      <c r="BZ104" s="135">
        <v>6</v>
      </c>
      <c r="CA104" s="135">
        <v>5</v>
      </c>
      <c r="CB104" s="135"/>
      <c r="CD104" s="613"/>
      <c r="CE104" s="131" t="s">
        <v>144</v>
      </c>
      <c r="CF104" s="133">
        <v>0</v>
      </c>
      <c r="CG104" s="135">
        <v>0</v>
      </c>
      <c r="CH104" s="135">
        <v>0</v>
      </c>
      <c r="CI104" s="133">
        <v>0</v>
      </c>
      <c r="CJ104" s="135">
        <v>0</v>
      </c>
      <c r="CK104" s="135">
        <v>0</v>
      </c>
      <c r="CL104" s="135">
        <v>0</v>
      </c>
      <c r="CM104" s="135">
        <v>0</v>
      </c>
      <c r="CN104" s="133">
        <v>0</v>
      </c>
      <c r="CO104" s="135">
        <v>0</v>
      </c>
      <c r="CP104" s="133">
        <v>0</v>
      </c>
      <c r="CQ104" s="135">
        <v>13</v>
      </c>
      <c r="CR104" s="135">
        <v>18</v>
      </c>
      <c r="CS104" s="135">
        <v>10</v>
      </c>
      <c r="CT104" s="135">
        <v>5</v>
      </c>
      <c r="CU104" s="135">
        <v>4</v>
      </c>
      <c r="CV104" s="135"/>
    </row>
    <row r="105" spans="2:101">
      <c r="B105" s="186" t="s">
        <v>12</v>
      </c>
      <c r="C105" s="133">
        <f t="shared" si="476"/>
        <v>46</v>
      </c>
      <c r="D105" s="133">
        <f t="shared" si="477"/>
        <v>48</v>
      </c>
      <c r="E105" s="133">
        <f t="shared" si="478"/>
        <v>46</v>
      </c>
      <c r="F105" s="133">
        <f t="shared" ref="F105" si="490">AB105</f>
        <v>50</v>
      </c>
      <c r="G105" s="133">
        <f t="shared" si="479"/>
        <v>60</v>
      </c>
      <c r="H105" s="133">
        <f t="shared" si="480"/>
        <v>79</v>
      </c>
      <c r="I105" s="133">
        <f t="shared" si="481"/>
        <v>67</v>
      </c>
      <c r="J105" s="133">
        <f t="shared" si="482"/>
        <v>72</v>
      </c>
      <c r="K105" s="133">
        <f t="shared" si="483"/>
        <v>66</v>
      </c>
      <c r="L105" s="133">
        <f t="shared" si="484"/>
        <v>85</v>
      </c>
      <c r="M105" s="133">
        <f t="shared" si="484"/>
        <v>54</v>
      </c>
      <c r="N105" s="133">
        <f t="shared" si="484"/>
        <v>77</v>
      </c>
      <c r="O105" s="133">
        <f t="shared" si="485"/>
        <v>73</v>
      </c>
      <c r="P105" s="133">
        <f t="shared" si="486"/>
        <v>75</v>
      </c>
      <c r="Q105" s="133">
        <f t="shared" si="487"/>
        <v>75</v>
      </c>
      <c r="R105" s="133">
        <f t="shared" si="488"/>
        <v>93</v>
      </c>
      <c r="S105" s="133"/>
      <c r="T105" s="204">
        <v>14.200547720266135</v>
      </c>
      <c r="U105" s="133"/>
      <c r="V105" s="119"/>
      <c r="W105" s="119"/>
      <c r="X105" s="186" t="s">
        <v>12</v>
      </c>
      <c r="Y105" s="133">
        <v>46</v>
      </c>
      <c r="Z105" s="133">
        <v>48</v>
      </c>
      <c r="AA105" s="133">
        <v>46</v>
      </c>
      <c r="AB105" s="133">
        <v>50</v>
      </c>
      <c r="AC105" s="133">
        <v>60</v>
      </c>
      <c r="AD105" s="133">
        <v>79</v>
      </c>
      <c r="AE105" s="133">
        <v>67</v>
      </c>
      <c r="AF105" s="133">
        <v>72</v>
      </c>
      <c r="AG105" s="416">
        <f>SUM(AZ105:AZ107)</f>
        <v>66</v>
      </c>
      <c r="AH105" s="133">
        <f>SUM(BA105:BA107)</f>
        <v>85</v>
      </c>
      <c r="AI105" s="133">
        <v>54</v>
      </c>
      <c r="AJ105" s="133">
        <v>77</v>
      </c>
      <c r="AK105" s="133">
        <v>73</v>
      </c>
      <c r="AL105" s="133">
        <f t="shared" ref="AL105:AN105" si="491">SUM(BE105:BE107)</f>
        <v>75</v>
      </c>
      <c r="AM105" s="133">
        <f t="shared" si="491"/>
        <v>75</v>
      </c>
      <c r="AN105" s="133">
        <f t="shared" si="491"/>
        <v>93</v>
      </c>
      <c r="AO105" s="133"/>
      <c r="AQ105" s="186" t="s">
        <v>131</v>
      </c>
      <c r="AR105" s="133">
        <v>0</v>
      </c>
      <c r="AS105" s="133">
        <v>0</v>
      </c>
      <c r="AT105" s="133">
        <v>0</v>
      </c>
      <c r="AU105" s="133">
        <v>0</v>
      </c>
      <c r="AV105" s="133">
        <v>0</v>
      </c>
      <c r="AW105" s="133">
        <v>0</v>
      </c>
      <c r="AX105" s="133">
        <v>0</v>
      </c>
      <c r="AY105" s="133">
        <v>0</v>
      </c>
      <c r="AZ105" s="133">
        <v>0</v>
      </c>
      <c r="BA105" s="133">
        <v>0</v>
      </c>
      <c r="BB105" s="133">
        <v>0</v>
      </c>
      <c r="BC105" s="133">
        <v>0</v>
      </c>
      <c r="BD105" s="133">
        <v>0</v>
      </c>
      <c r="BE105" s="133">
        <v>0</v>
      </c>
      <c r="BF105" s="133">
        <v>0</v>
      </c>
      <c r="BG105" s="133">
        <v>0</v>
      </c>
      <c r="BH105" s="133"/>
      <c r="BJ105" s="600"/>
      <c r="BK105" s="186" t="s">
        <v>71</v>
      </c>
      <c r="BL105" s="133">
        <v>355</v>
      </c>
      <c r="BM105" s="135">
        <v>362</v>
      </c>
      <c r="BN105" s="135">
        <v>370</v>
      </c>
      <c r="BO105" s="133">
        <v>376</v>
      </c>
      <c r="BP105" s="135">
        <v>378</v>
      </c>
      <c r="BQ105" s="135">
        <v>364</v>
      </c>
      <c r="BR105" s="135">
        <v>372</v>
      </c>
      <c r="BS105" s="135">
        <v>381</v>
      </c>
      <c r="BT105" s="133">
        <v>356</v>
      </c>
      <c r="BU105" s="133">
        <v>314</v>
      </c>
      <c r="BV105" s="135">
        <v>337</v>
      </c>
      <c r="BW105" s="135">
        <v>361</v>
      </c>
      <c r="BX105" s="135">
        <v>442</v>
      </c>
      <c r="BY105" s="135">
        <v>506</v>
      </c>
      <c r="BZ105" s="135">
        <v>479</v>
      </c>
      <c r="CA105" s="135">
        <v>439</v>
      </c>
      <c r="CB105" s="135"/>
      <c r="CD105" s="613"/>
      <c r="CE105" s="186" t="s">
        <v>71</v>
      </c>
      <c r="CF105" s="133">
        <v>362</v>
      </c>
      <c r="CG105" s="135">
        <v>383</v>
      </c>
      <c r="CH105" s="135">
        <v>402</v>
      </c>
      <c r="CI105" s="133">
        <v>416</v>
      </c>
      <c r="CJ105" s="135">
        <v>420</v>
      </c>
      <c r="CK105" s="135">
        <v>416</v>
      </c>
      <c r="CL105" s="135">
        <v>420</v>
      </c>
      <c r="CM105" s="135">
        <v>434</v>
      </c>
      <c r="CN105" s="133">
        <v>472</v>
      </c>
      <c r="CO105" s="133">
        <v>359</v>
      </c>
      <c r="CP105" s="135">
        <v>394</v>
      </c>
      <c r="CQ105" s="135">
        <v>430</v>
      </c>
      <c r="CR105" s="135">
        <v>472</v>
      </c>
      <c r="CS105" s="135">
        <v>493</v>
      </c>
      <c r="CT105" s="135">
        <v>458</v>
      </c>
      <c r="CU105" s="135">
        <v>325</v>
      </c>
      <c r="CV105" s="135"/>
    </row>
    <row r="106" spans="2:101">
      <c r="B106" s="186" t="s">
        <v>146</v>
      </c>
      <c r="C106" s="195"/>
      <c r="D106" s="195"/>
      <c r="E106" s="195"/>
      <c r="F106" s="195">
        <f t="shared" ref="F106:F108" si="492">AB106</f>
        <v>25359974</v>
      </c>
      <c r="G106" s="195">
        <f t="shared" ref="G106:G108" si="493">AC106</f>
        <v>28476463</v>
      </c>
      <c r="H106" s="195">
        <f t="shared" ref="H106:H108" si="494">AD106</f>
        <v>29514410</v>
      </c>
      <c r="I106" s="195">
        <f t="shared" ref="I106:I108" si="495">AE106</f>
        <v>33644726</v>
      </c>
      <c r="J106" s="195">
        <f t="shared" ref="J106:J108" si="496">AF106</f>
        <v>31029229</v>
      </c>
      <c r="K106" s="195">
        <f t="shared" ref="K106:K108" si="497">AG106</f>
        <v>27124264.649999999</v>
      </c>
      <c r="L106" s="195">
        <f t="shared" ref="L106:N106" si="498">AH106</f>
        <v>33662724.359999999</v>
      </c>
      <c r="M106" s="195">
        <f t="shared" si="498"/>
        <v>35273004.649999991</v>
      </c>
      <c r="N106" s="195">
        <f t="shared" si="498"/>
        <v>39001830.910000004</v>
      </c>
      <c r="O106" s="195">
        <f t="shared" si="485"/>
        <v>33814963.43</v>
      </c>
      <c r="P106" s="195">
        <f t="shared" si="486"/>
        <v>34221171.929999992</v>
      </c>
      <c r="Q106" s="195">
        <f t="shared" si="487"/>
        <v>32198776.429999996</v>
      </c>
      <c r="R106" s="422">
        <f t="shared" si="488"/>
        <v>0</v>
      </c>
      <c r="S106" s="195"/>
      <c r="T106" s="204">
        <v>2887392.3295824509</v>
      </c>
      <c r="U106" s="133"/>
      <c r="V106" s="119"/>
      <c r="W106" s="119"/>
      <c r="X106" s="186" t="s">
        <v>146</v>
      </c>
      <c r="Y106" s="195"/>
      <c r="Z106" s="195"/>
      <c r="AA106" s="195"/>
      <c r="AB106" s="195">
        <v>25359974</v>
      </c>
      <c r="AC106" s="195">
        <v>28476463</v>
      </c>
      <c r="AD106" s="195">
        <v>29514410</v>
      </c>
      <c r="AE106" s="195">
        <v>33644726</v>
      </c>
      <c r="AF106" s="195">
        <v>31029229</v>
      </c>
      <c r="AG106" s="417">
        <v>27124264.649999999</v>
      </c>
      <c r="AH106" s="195">
        <v>33662724.359999999</v>
      </c>
      <c r="AI106" s="195">
        <v>35273004.649999991</v>
      </c>
      <c r="AJ106" s="195">
        <v>39001830.910000004</v>
      </c>
      <c r="AK106" s="195">
        <v>33814963.43</v>
      </c>
      <c r="AL106" s="195">
        <v>34221171.929999992</v>
      </c>
      <c r="AM106" s="195">
        <v>32198776.429999996</v>
      </c>
      <c r="AN106" s="195"/>
      <c r="AO106" s="195"/>
      <c r="AP106" s="151"/>
      <c r="AQ106" s="186" t="s">
        <v>147</v>
      </c>
      <c r="AR106" s="133">
        <v>0</v>
      </c>
      <c r="AS106" s="133">
        <v>0</v>
      </c>
      <c r="AT106" s="133">
        <v>0</v>
      </c>
      <c r="AU106" s="133">
        <v>0</v>
      </c>
      <c r="AV106" s="133">
        <v>0</v>
      </c>
      <c r="AW106" s="133">
        <v>0</v>
      </c>
      <c r="AX106" s="133">
        <v>0</v>
      </c>
      <c r="AY106" s="133">
        <v>0</v>
      </c>
      <c r="AZ106" s="133">
        <v>0</v>
      </c>
      <c r="BA106" s="133">
        <v>0</v>
      </c>
      <c r="BB106" s="133">
        <v>0</v>
      </c>
      <c r="BC106" s="133">
        <v>0</v>
      </c>
      <c r="BD106" s="133">
        <v>0</v>
      </c>
      <c r="BE106" s="133">
        <v>0</v>
      </c>
      <c r="BF106" s="133">
        <v>0</v>
      </c>
      <c r="BG106" s="133">
        <v>0</v>
      </c>
      <c r="BH106" s="133"/>
      <c r="BJ106" s="601"/>
      <c r="BK106" s="191" t="s">
        <v>53</v>
      </c>
      <c r="BL106" s="192">
        <f>BL103+BL105+$V$11*BL104</f>
        <v>422</v>
      </c>
      <c r="BM106" s="193">
        <f t="shared" ref="BM106" si="499">BM103+BM105+$V$11*BM104</f>
        <v>409</v>
      </c>
      <c r="BN106" s="193">
        <f t="shared" ref="BN106" si="500">BN103+BN105+$V$11*BN104</f>
        <v>425</v>
      </c>
      <c r="BO106" s="192">
        <f t="shared" ref="BO106" si="501">BO103+BO105+$V$11*BO104</f>
        <v>446</v>
      </c>
      <c r="BP106" s="193">
        <f t="shared" ref="BP106" si="502">BP103+BP105+$V$11*BP104</f>
        <v>431</v>
      </c>
      <c r="BQ106" s="193">
        <f t="shared" ref="BQ106" si="503">BQ103+BQ105+$V$11*BQ104</f>
        <v>412</v>
      </c>
      <c r="BR106" s="193">
        <f t="shared" ref="BR106" si="504">BR103+BR105+$V$11*BR104</f>
        <v>426</v>
      </c>
      <c r="BS106" s="194">
        <f t="shared" ref="BS106" si="505">BS103+BS105+$V$11*BS104</f>
        <v>447</v>
      </c>
      <c r="BT106" s="194">
        <f t="shared" ref="BT106" si="506">BT103+BT105+$V$11*BT104</f>
        <v>399</v>
      </c>
      <c r="BU106" s="194">
        <f t="shared" ref="BU106" si="507">BU103+BU105+$V$11*BU104</f>
        <v>356</v>
      </c>
      <c r="BV106" s="193">
        <v>373</v>
      </c>
      <c r="BW106" s="389">
        <v>409</v>
      </c>
      <c r="BX106" s="389">
        <v>481.5</v>
      </c>
      <c r="BY106" s="389">
        <f t="shared" ref="BY106:BZ106" si="508">BY103+BY105+$V$11*BY104</f>
        <v>544</v>
      </c>
      <c r="BZ106" s="389">
        <f t="shared" si="508"/>
        <v>494</v>
      </c>
      <c r="CA106" s="389">
        <f t="shared" ref="CA106" si="509">CA103+CA105+$V$11*CA104</f>
        <v>444.5</v>
      </c>
      <c r="CB106" s="473"/>
      <c r="CD106" s="614"/>
      <c r="CE106" s="123" t="s">
        <v>53</v>
      </c>
      <c r="CF106" s="194">
        <f t="shared" ref="CF106" si="510">CF103+CF105+$V$11*CF104</f>
        <v>464</v>
      </c>
      <c r="CG106" s="194">
        <f t="shared" ref="CG106" si="511">CG103+CG105+$V$11*CG104</f>
        <v>454</v>
      </c>
      <c r="CH106" s="194">
        <f t="shared" ref="CH106" si="512">CH103+CH105+$V$11*CH104</f>
        <v>487</v>
      </c>
      <c r="CI106" s="194">
        <f t="shared" ref="CI106" si="513">CI103+CI105+$V$11*CI104</f>
        <v>534</v>
      </c>
      <c r="CJ106" s="194">
        <f t="shared" ref="CJ106" si="514">CJ103+CJ105+$V$11*CJ104</f>
        <v>505</v>
      </c>
      <c r="CK106" s="194">
        <f t="shared" ref="CK106" si="515">CK103+CK105+$V$11*CK104</f>
        <v>498</v>
      </c>
      <c r="CL106" s="194">
        <f t="shared" ref="CL106" si="516">CL103+CL105+$V$11*CL104</f>
        <v>510</v>
      </c>
      <c r="CM106" s="194">
        <f t="shared" ref="CM106" si="517">CM103+CM105+$V$11*CM104</f>
        <v>546</v>
      </c>
      <c r="CN106" s="194">
        <f t="shared" ref="CN106" si="518">CN103+CN105+$V$11*CN104</f>
        <v>583</v>
      </c>
      <c r="CO106" s="194">
        <v>451</v>
      </c>
      <c r="CP106" s="194">
        <v>492</v>
      </c>
      <c r="CQ106" s="194">
        <v>510.5</v>
      </c>
      <c r="CR106" s="194">
        <v>561</v>
      </c>
      <c r="CS106" s="194">
        <f t="shared" ref="CS106:CT106" si="519">CS103+CS105+$V$11*CS104</f>
        <v>537</v>
      </c>
      <c r="CT106" s="389">
        <f t="shared" si="519"/>
        <v>484.5</v>
      </c>
      <c r="CU106" s="389">
        <f t="shared" ref="CU106" si="520">CU103+CU105+$V$11*CU104</f>
        <v>333</v>
      </c>
      <c r="CV106" s="473"/>
    </row>
    <row r="107" spans="2:101" ht="18" customHeight="1">
      <c r="B107" s="186" t="s">
        <v>16</v>
      </c>
      <c r="C107" s="199">
        <f t="shared" ref="C107:C108" si="521">Y107</f>
        <v>16.590462459141047</v>
      </c>
      <c r="D107" s="199">
        <f t="shared" ref="D107:D108" si="522">Z107</f>
        <v>16.965314676756449</v>
      </c>
      <c r="E107" s="199">
        <f t="shared" ref="E107:E108" si="523">AA107</f>
        <v>17.089214463197617</v>
      </c>
      <c r="F107" s="199">
        <f t="shared" si="492"/>
        <v>17.857142857142858</v>
      </c>
      <c r="G107" s="199">
        <f t="shared" si="493"/>
        <v>18.43617200136822</v>
      </c>
      <c r="H107" s="199">
        <f t="shared" si="494"/>
        <v>18.323922899340804</v>
      </c>
      <c r="I107" s="199">
        <f t="shared" si="495"/>
        <v>17.94061837876114</v>
      </c>
      <c r="J107" s="199">
        <f t="shared" si="496"/>
        <v>17.80473171285411</v>
      </c>
      <c r="K107" s="199">
        <f t="shared" si="497"/>
        <v>18.275434455880085</v>
      </c>
      <c r="L107" s="199">
        <f t="shared" ref="L107:N108" si="524">AH107</f>
        <v>15.416982243541193</v>
      </c>
      <c r="M107" s="199">
        <f t="shared" si="524"/>
        <v>15.793091321792229</v>
      </c>
      <c r="N107" s="199">
        <f t="shared" si="524"/>
        <v>16.174903163750749</v>
      </c>
      <c r="O107" s="199">
        <f t="shared" si="485"/>
        <v>19.268854907308206</v>
      </c>
      <c r="P107" s="199">
        <f t="shared" si="486"/>
        <v>19.401710832482383</v>
      </c>
      <c r="Q107" s="199">
        <f t="shared" si="487"/>
        <v>21.197890460483404</v>
      </c>
      <c r="R107" s="199">
        <f t="shared" si="488"/>
        <v>19.132106350092869</v>
      </c>
      <c r="S107" s="199"/>
      <c r="T107" s="360">
        <v>0.95353010681765982</v>
      </c>
      <c r="U107" s="133"/>
      <c r="V107" s="119"/>
      <c r="W107" s="119"/>
      <c r="X107" s="186" t="s">
        <v>16</v>
      </c>
      <c r="Y107" s="199">
        <v>16.590462459141047</v>
      </c>
      <c r="Z107" s="199">
        <v>16.965314676756449</v>
      </c>
      <c r="AA107" s="199">
        <v>17.089214463197617</v>
      </c>
      <c r="AB107" s="199">
        <v>17.857142857142858</v>
      </c>
      <c r="AC107" s="199">
        <v>18.43617200136822</v>
      </c>
      <c r="AD107" s="199">
        <v>18.323922899340804</v>
      </c>
      <c r="AE107" s="199">
        <v>17.94061837876114</v>
      </c>
      <c r="AF107" s="199">
        <v>17.80473171285411</v>
      </c>
      <c r="AG107" s="418">
        <f>(AZ100+AZ102+$V$11*AZ101)/DH10*100</f>
        <v>18.275434455880085</v>
      </c>
      <c r="AH107" s="199">
        <f>(BA100+BA102+$V$11*BA101)/DI10*100</f>
        <v>15.416982243541193</v>
      </c>
      <c r="AI107" s="199">
        <v>15.793091321792229</v>
      </c>
      <c r="AJ107" s="199">
        <v>16.174903163750749</v>
      </c>
      <c r="AK107" s="199">
        <v>19.268854907308206</v>
      </c>
      <c r="AL107" s="199">
        <f>(BE100+BE102+$V$11*BE101)/DM10*100</f>
        <v>19.401710832482383</v>
      </c>
      <c r="AM107" s="199">
        <f>(BF100+BF102+$V$11*BF101)/DN10*100</f>
        <v>21.197890460483404</v>
      </c>
      <c r="AN107" s="199">
        <f>(BG100+BG102+$V$11*BG101)/DO10*100</f>
        <v>19.132106350092869</v>
      </c>
      <c r="AO107" s="199"/>
      <c r="AQ107" s="197" t="s">
        <v>132</v>
      </c>
      <c r="AR107" s="198">
        <v>46</v>
      </c>
      <c r="AS107" s="198">
        <v>48</v>
      </c>
      <c r="AT107" s="198">
        <v>46</v>
      </c>
      <c r="AU107" s="198">
        <v>50</v>
      </c>
      <c r="AV107" s="198">
        <v>60</v>
      </c>
      <c r="AW107" s="198">
        <v>79</v>
      </c>
      <c r="AX107" s="198">
        <v>67</v>
      </c>
      <c r="AY107" s="198">
        <v>72</v>
      </c>
      <c r="AZ107" s="198">
        <v>66</v>
      </c>
      <c r="BA107" s="198">
        <v>85</v>
      </c>
      <c r="BB107" s="198">
        <v>54</v>
      </c>
      <c r="BC107" s="198">
        <v>77</v>
      </c>
      <c r="BD107" s="198">
        <v>73</v>
      </c>
      <c r="BE107" s="198">
        <v>75</v>
      </c>
      <c r="BF107" s="198">
        <v>75</v>
      </c>
      <c r="BG107" s="198">
        <v>93</v>
      </c>
      <c r="BH107" s="133"/>
      <c r="BJ107" s="602" t="s">
        <v>99</v>
      </c>
      <c r="BK107" s="186" t="s">
        <v>72</v>
      </c>
      <c r="BL107" s="133">
        <v>113</v>
      </c>
      <c r="BM107" s="135">
        <v>98</v>
      </c>
      <c r="BN107" s="135">
        <v>91</v>
      </c>
      <c r="BO107" s="133">
        <v>97</v>
      </c>
      <c r="BP107" s="135">
        <v>80</v>
      </c>
      <c r="BQ107" s="135">
        <v>105</v>
      </c>
      <c r="BR107" s="135">
        <v>80</v>
      </c>
      <c r="BS107" s="132">
        <v>91</v>
      </c>
      <c r="BT107" s="132">
        <v>78</v>
      </c>
      <c r="BU107" s="132">
        <v>48</v>
      </c>
      <c r="BV107" s="132">
        <v>46</v>
      </c>
      <c r="BW107" s="132">
        <v>48</v>
      </c>
      <c r="BX107" s="132">
        <v>38</v>
      </c>
      <c r="BY107" s="132">
        <v>32</v>
      </c>
      <c r="BZ107" s="133">
        <v>37</v>
      </c>
      <c r="CA107" s="133">
        <v>18</v>
      </c>
      <c r="CB107" s="133"/>
      <c r="CD107" s="615" t="s">
        <v>52</v>
      </c>
      <c r="CE107" s="186" t="s">
        <v>72</v>
      </c>
      <c r="CF107" s="133">
        <v>841</v>
      </c>
      <c r="CG107" s="135">
        <v>744</v>
      </c>
      <c r="CH107" s="135">
        <v>756</v>
      </c>
      <c r="CI107" s="133">
        <v>839</v>
      </c>
      <c r="CJ107" s="135">
        <v>725</v>
      </c>
      <c r="CK107" s="135">
        <v>722</v>
      </c>
      <c r="CL107" s="135">
        <v>616</v>
      </c>
      <c r="CM107" s="133">
        <v>628</v>
      </c>
      <c r="CN107" s="133">
        <v>563</v>
      </c>
      <c r="CO107" s="133">
        <v>574</v>
      </c>
      <c r="CP107" s="133">
        <v>553</v>
      </c>
      <c r="CQ107" s="133">
        <v>549</v>
      </c>
      <c r="CR107" s="133">
        <v>478</v>
      </c>
      <c r="CS107" s="133">
        <v>440</v>
      </c>
      <c r="CT107" s="133">
        <v>377</v>
      </c>
      <c r="CU107" s="133">
        <v>289</v>
      </c>
      <c r="CV107" s="133"/>
    </row>
    <row r="108" spans="2:101" ht="18" customHeight="1">
      <c r="B108" s="200" t="s">
        <v>17</v>
      </c>
      <c r="C108" s="201">
        <f t="shared" si="521"/>
        <v>0.46199261992619928</v>
      </c>
      <c r="D108" s="201">
        <f t="shared" si="522"/>
        <v>0.43317230273752011</v>
      </c>
      <c r="E108" s="201">
        <f t="shared" si="523"/>
        <v>0.42619047619047618</v>
      </c>
      <c r="F108" s="201">
        <f t="shared" si="492"/>
        <v>0.39127105666156203</v>
      </c>
      <c r="G108" s="201">
        <f t="shared" si="493"/>
        <v>0.42722602739726029</v>
      </c>
      <c r="H108" s="201">
        <f t="shared" si="494"/>
        <v>0.37968359700249793</v>
      </c>
      <c r="I108" s="201">
        <f t="shared" si="495"/>
        <v>0.43061396131202689</v>
      </c>
      <c r="J108" s="201">
        <f t="shared" si="496"/>
        <v>0.43127147766323026</v>
      </c>
      <c r="K108" s="201">
        <f t="shared" si="497"/>
        <v>0.40163934426229508</v>
      </c>
      <c r="L108" s="201">
        <f t="shared" si="524"/>
        <v>0.4095796676441838</v>
      </c>
      <c r="M108" s="201">
        <f t="shared" si="484"/>
        <v>0.34176245210727968</v>
      </c>
      <c r="N108" s="201">
        <f t="shared" si="484"/>
        <v>0.33950617283950618</v>
      </c>
      <c r="O108" s="201">
        <f t="shared" si="485"/>
        <v>0.33018056749785041</v>
      </c>
      <c r="P108" s="201">
        <f t="shared" si="486"/>
        <v>0.36465517241379308</v>
      </c>
      <c r="Q108" s="201">
        <f t="shared" si="487"/>
        <v>0.38930722891566266</v>
      </c>
      <c r="R108" s="201">
        <f t="shared" si="488"/>
        <v>0.38171355498721227</v>
      </c>
      <c r="S108" s="202"/>
      <c r="T108" s="361">
        <v>2.5029614809059666</v>
      </c>
      <c r="U108" s="203"/>
      <c r="V108" s="119"/>
      <c r="W108" s="119"/>
      <c r="X108" s="200" t="s">
        <v>17</v>
      </c>
      <c r="Y108" s="201">
        <v>0.46199261992619928</v>
      </c>
      <c r="Z108" s="201">
        <v>0.43317230273752011</v>
      </c>
      <c r="AA108" s="201">
        <v>0.42619047619047618</v>
      </c>
      <c r="AB108" s="201">
        <v>0.39127105666156203</v>
      </c>
      <c r="AC108" s="201">
        <v>0.42722602739726029</v>
      </c>
      <c r="AD108" s="201">
        <v>0.37968359700249793</v>
      </c>
      <c r="AE108" s="201">
        <v>0.43061396131202689</v>
      </c>
      <c r="AF108" s="201">
        <v>0.43127147766323026</v>
      </c>
      <c r="AG108" s="419">
        <v>0.40163934426229508</v>
      </c>
      <c r="AH108" s="201">
        <v>0.4095796676441838</v>
      </c>
      <c r="AI108" s="201">
        <v>0.34176245210727968</v>
      </c>
      <c r="AJ108" s="201">
        <v>0.33950617283950618</v>
      </c>
      <c r="AK108" s="201">
        <v>0.33018056749785041</v>
      </c>
      <c r="AL108" s="201">
        <v>0.36465517241379308</v>
      </c>
      <c r="AM108" s="201">
        <v>0.38930722891566266</v>
      </c>
      <c r="AN108" s="201">
        <v>0.38171355498721227</v>
      </c>
      <c r="AO108" s="202"/>
      <c r="AZ108" s="319"/>
      <c r="BJ108" s="600"/>
      <c r="BK108" s="186" t="s">
        <v>73</v>
      </c>
      <c r="BL108" s="133">
        <v>143</v>
      </c>
      <c r="BM108" s="135">
        <v>113</v>
      </c>
      <c r="BN108" s="135">
        <v>177</v>
      </c>
      <c r="BO108" s="133">
        <v>131</v>
      </c>
      <c r="BP108" s="135">
        <v>107</v>
      </c>
      <c r="BQ108" s="135">
        <v>147</v>
      </c>
      <c r="BR108" s="135">
        <v>134</v>
      </c>
      <c r="BS108" s="133">
        <v>124</v>
      </c>
      <c r="BT108" s="133">
        <v>127</v>
      </c>
      <c r="BU108" s="133">
        <v>103</v>
      </c>
      <c r="BV108" s="133">
        <v>120</v>
      </c>
      <c r="BW108" s="133">
        <v>85</v>
      </c>
      <c r="BX108" s="133">
        <v>89</v>
      </c>
      <c r="BY108" s="133">
        <v>61</v>
      </c>
      <c r="BZ108" s="133">
        <v>48</v>
      </c>
      <c r="CA108" s="133">
        <v>40</v>
      </c>
      <c r="CB108" s="133"/>
      <c r="CD108" s="616"/>
      <c r="CE108" s="186" t="s">
        <v>73</v>
      </c>
      <c r="CF108" s="133">
        <v>695</v>
      </c>
      <c r="CG108" s="135">
        <v>591</v>
      </c>
      <c r="CH108" s="135">
        <v>706</v>
      </c>
      <c r="CI108" s="133">
        <v>653</v>
      </c>
      <c r="CJ108" s="135">
        <v>597</v>
      </c>
      <c r="CK108" s="135">
        <v>646</v>
      </c>
      <c r="CL108" s="135">
        <v>505</v>
      </c>
      <c r="CM108" s="133">
        <v>598</v>
      </c>
      <c r="CN108" s="133">
        <v>553</v>
      </c>
      <c r="CO108" s="133">
        <v>534</v>
      </c>
      <c r="CP108" s="133">
        <v>518</v>
      </c>
      <c r="CQ108" s="133">
        <v>543</v>
      </c>
      <c r="CR108" s="133">
        <v>535</v>
      </c>
      <c r="CS108" s="133">
        <v>413</v>
      </c>
      <c r="CT108" s="133">
        <v>428</v>
      </c>
      <c r="CU108" s="133">
        <v>377</v>
      </c>
      <c r="CV108" s="133"/>
    </row>
    <row r="109" spans="2:101">
      <c r="G109" s="119"/>
      <c r="H109" s="119"/>
      <c r="I109" s="119"/>
      <c r="J109" s="119"/>
      <c r="K109" s="119"/>
      <c r="L109" s="119"/>
      <c r="M109" s="119"/>
      <c r="N109" s="119"/>
      <c r="O109" s="119"/>
      <c r="P109" s="119"/>
      <c r="Q109" s="119"/>
      <c r="R109" s="119"/>
      <c r="S109" s="151"/>
      <c r="T109" s="91"/>
      <c r="U109" s="319"/>
      <c r="V109" s="119"/>
      <c r="W109" s="119"/>
      <c r="AG109" s="281"/>
      <c r="AH109" s="319"/>
      <c r="AM109" s="307"/>
      <c r="AN109" s="151"/>
      <c r="AO109" s="151"/>
      <c r="AZ109" s="319"/>
      <c r="BJ109" s="600"/>
      <c r="BK109" s="186" t="s">
        <v>74</v>
      </c>
      <c r="BL109" s="133">
        <v>177</v>
      </c>
      <c r="BM109" s="135">
        <v>184</v>
      </c>
      <c r="BN109" s="135">
        <v>197</v>
      </c>
      <c r="BO109" s="133">
        <v>250</v>
      </c>
      <c r="BP109" s="135">
        <v>183</v>
      </c>
      <c r="BQ109" s="135">
        <v>208</v>
      </c>
      <c r="BR109" s="135">
        <v>184</v>
      </c>
      <c r="BS109" s="133">
        <v>236</v>
      </c>
      <c r="BT109" s="133">
        <v>212</v>
      </c>
      <c r="BU109" s="133">
        <v>207</v>
      </c>
      <c r="BV109" s="133">
        <v>192</v>
      </c>
      <c r="BW109" s="133">
        <v>191</v>
      </c>
      <c r="BX109" s="133">
        <v>154</v>
      </c>
      <c r="BY109" s="133">
        <v>124</v>
      </c>
      <c r="BZ109" s="133">
        <v>119</v>
      </c>
      <c r="CA109" s="133">
        <v>87</v>
      </c>
      <c r="CB109" s="133"/>
      <c r="CD109" s="616"/>
      <c r="CE109" s="186" t="s">
        <v>74</v>
      </c>
      <c r="CF109" s="133">
        <v>585</v>
      </c>
      <c r="CG109" s="135">
        <v>559</v>
      </c>
      <c r="CH109" s="135">
        <v>615</v>
      </c>
      <c r="CI109" s="133">
        <v>671</v>
      </c>
      <c r="CJ109" s="135">
        <v>566</v>
      </c>
      <c r="CK109" s="135">
        <v>647</v>
      </c>
      <c r="CL109" s="135">
        <v>606</v>
      </c>
      <c r="CM109" s="133">
        <v>616</v>
      </c>
      <c r="CN109" s="133">
        <v>605</v>
      </c>
      <c r="CO109" s="133">
        <v>659</v>
      </c>
      <c r="CP109" s="133">
        <v>587</v>
      </c>
      <c r="CQ109" s="133">
        <v>565</v>
      </c>
      <c r="CR109" s="133">
        <v>584</v>
      </c>
      <c r="CS109" s="133">
        <v>533</v>
      </c>
      <c r="CT109" s="133">
        <v>479</v>
      </c>
      <c r="CU109" s="133">
        <v>449</v>
      </c>
      <c r="CV109" s="133"/>
    </row>
    <row r="110" spans="2:101">
      <c r="G110" s="119"/>
      <c r="H110" s="119"/>
      <c r="I110" s="119"/>
      <c r="J110" s="119"/>
      <c r="K110" s="119"/>
      <c r="L110" s="119"/>
      <c r="M110" s="119"/>
      <c r="N110" s="119"/>
      <c r="O110" s="119"/>
      <c r="P110" s="119"/>
      <c r="Q110" s="119"/>
      <c r="R110" s="119"/>
      <c r="S110" s="151"/>
      <c r="T110" s="91"/>
      <c r="U110" s="319"/>
      <c r="V110" s="119"/>
      <c r="W110" s="119"/>
      <c r="AG110" s="281"/>
      <c r="AH110" s="319"/>
      <c r="AM110" s="307"/>
      <c r="AN110" s="151"/>
      <c r="AO110" s="151"/>
      <c r="AZ110" s="319"/>
      <c r="BJ110" s="600"/>
      <c r="BK110" s="186" t="s">
        <v>36</v>
      </c>
      <c r="BL110" s="133">
        <v>46</v>
      </c>
      <c r="BM110" s="135">
        <v>36</v>
      </c>
      <c r="BN110" s="135">
        <v>44</v>
      </c>
      <c r="BO110" s="133">
        <v>66</v>
      </c>
      <c r="BP110" s="135">
        <v>41</v>
      </c>
      <c r="BQ110" s="135">
        <v>52</v>
      </c>
      <c r="BR110" s="135">
        <v>55</v>
      </c>
      <c r="BS110" s="135">
        <v>66</v>
      </c>
      <c r="BT110" s="133">
        <v>79</v>
      </c>
      <c r="BU110" s="133">
        <v>60</v>
      </c>
      <c r="BV110" s="135">
        <v>77</v>
      </c>
      <c r="BW110" s="135">
        <v>55</v>
      </c>
      <c r="BX110" s="135">
        <v>62</v>
      </c>
      <c r="BY110" s="135">
        <v>26</v>
      </c>
      <c r="BZ110" s="135">
        <v>21</v>
      </c>
      <c r="CA110" s="135">
        <v>6</v>
      </c>
      <c r="CB110" s="135"/>
      <c r="CD110" s="616"/>
      <c r="CE110" s="186" t="s">
        <v>36</v>
      </c>
      <c r="CF110" s="133">
        <v>57</v>
      </c>
      <c r="CG110" s="135">
        <v>48</v>
      </c>
      <c r="CH110" s="135">
        <v>58</v>
      </c>
      <c r="CI110" s="133">
        <v>84</v>
      </c>
      <c r="CJ110" s="135">
        <v>50</v>
      </c>
      <c r="CK110" s="135">
        <v>70</v>
      </c>
      <c r="CL110" s="135">
        <v>74</v>
      </c>
      <c r="CM110" s="135">
        <v>86</v>
      </c>
      <c r="CN110" s="133">
        <v>90</v>
      </c>
      <c r="CO110" s="133">
        <v>70</v>
      </c>
      <c r="CP110" s="135">
        <v>92</v>
      </c>
      <c r="CQ110" s="135">
        <v>78</v>
      </c>
      <c r="CR110" s="135">
        <v>79</v>
      </c>
      <c r="CS110" s="135">
        <v>45</v>
      </c>
      <c r="CT110" s="135">
        <v>30</v>
      </c>
      <c r="CU110" s="135">
        <v>9</v>
      </c>
      <c r="CV110" s="135"/>
    </row>
    <row r="111" spans="2:101">
      <c r="G111" s="119"/>
      <c r="H111" s="119"/>
      <c r="I111" s="119"/>
      <c r="J111" s="119"/>
      <c r="K111" s="119"/>
      <c r="L111" s="119"/>
      <c r="M111" s="119"/>
      <c r="N111" s="119"/>
      <c r="O111" s="119"/>
      <c r="P111" s="119"/>
      <c r="Q111" s="119"/>
      <c r="R111" s="119"/>
      <c r="S111" s="151"/>
      <c r="T111" s="91"/>
      <c r="U111" s="319"/>
      <c r="V111" s="119"/>
      <c r="W111" s="119"/>
      <c r="AG111" s="281"/>
      <c r="AH111" s="319"/>
      <c r="AM111" s="307"/>
      <c r="AN111" s="151"/>
      <c r="AO111" s="151"/>
      <c r="AQ111" s="151"/>
      <c r="AR111" s="151"/>
      <c r="AS111" s="151"/>
      <c r="AT111" s="151"/>
      <c r="AU111" s="151"/>
      <c r="AV111" s="151"/>
      <c r="AW111" s="151"/>
      <c r="AX111" s="151"/>
      <c r="AY111" s="151"/>
      <c r="AZ111" s="307"/>
      <c r="BA111" s="307"/>
      <c r="BB111" s="307"/>
      <c r="BC111" s="307"/>
      <c r="BD111" s="307"/>
      <c r="BE111" s="151"/>
      <c r="BF111" s="151"/>
      <c r="BG111" s="151"/>
      <c r="BH111" s="151"/>
      <c r="BJ111" s="600"/>
      <c r="BK111" s="131" t="s">
        <v>144</v>
      </c>
      <c r="BL111" s="133">
        <v>0</v>
      </c>
      <c r="BM111" s="135">
        <v>0</v>
      </c>
      <c r="BN111" s="135">
        <v>0</v>
      </c>
      <c r="BO111" s="133">
        <v>0</v>
      </c>
      <c r="BP111" s="135">
        <v>0</v>
      </c>
      <c r="BQ111" s="135">
        <v>0</v>
      </c>
      <c r="BR111" s="135">
        <v>0</v>
      </c>
      <c r="BS111" s="135">
        <v>0</v>
      </c>
      <c r="BT111" s="133">
        <v>0</v>
      </c>
      <c r="BU111" s="135">
        <v>0</v>
      </c>
      <c r="BV111" s="133">
        <v>0</v>
      </c>
      <c r="BW111" s="135">
        <v>9</v>
      </c>
      <c r="BX111" s="135">
        <v>18</v>
      </c>
      <c r="BY111" s="135">
        <v>7</v>
      </c>
      <c r="BZ111" s="135">
        <v>5</v>
      </c>
      <c r="CA111" s="135">
        <v>4</v>
      </c>
      <c r="CB111" s="135"/>
      <c r="CD111" s="616"/>
      <c r="CE111" s="131" t="s">
        <v>144</v>
      </c>
      <c r="CF111" s="133">
        <v>0</v>
      </c>
      <c r="CG111" s="135">
        <v>0</v>
      </c>
      <c r="CH111" s="135">
        <v>0</v>
      </c>
      <c r="CI111" s="133">
        <v>0</v>
      </c>
      <c r="CJ111" s="135">
        <v>0</v>
      </c>
      <c r="CK111" s="135">
        <v>0</v>
      </c>
      <c r="CL111" s="135">
        <v>0</v>
      </c>
      <c r="CM111" s="135">
        <v>0</v>
      </c>
      <c r="CN111" s="133">
        <v>0</v>
      </c>
      <c r="CO111" s="135">
        <v>0</v>
      </c>
      <c r="CP111" s="133">
        <v>0</v>
      </c>
      <c r="CQ111" s="135">
        <v>17</v>
      </c>
      <c r="CR111" s="135">
        <v>27</v>
      </c>
      <c r="CS111" s="135">
        <v>16</v>
      </c>
      <c r="CT111" s="135">
        <v>11</v>
      </c>
      <c r="CU111" s="135">
        <v>9</v>
      </c>
      <c r="CV111" s="135"/>
    </row>
    <row r="112" spans="2:101">
      <c r="G112" s="119"/>
      <c r="H112" s="119"/>
      <c r="I112" s="119"/>
      <c r="J112" s="119"/>
      <c r="K112" s="119"/>
      <c r="L112" s="119"/>
      <c r="M112" s="119"/>
      <c r="N112" s="119"/>
      <c r="O112" s="119"/>
      <c r="P112" s="119"/>
      <c r="Q112" s="119"/>
      <c r="R112" s="119"/>
      <c r="S112" s="151"/>
      <c r="T112" s="91"/>
      <c r="U112" s="319"/>
      <c r="V112" s="119"/>
      <c r="W112" s="119"/>
      <c r="AG112" s="281"/>
      <c r="AH112" s="319"/>
      <c r="AM112" s="307"/>
      <c r="AN112" s="151"/>
      <c r="AO112" s="151"/>
      <c r="AQ112" s="151"/>
      <c r="AR112" s="151"/>
      <c r="AS112" s="151"/>
      <c r="AT112" s="151"/>
      <c r="AU112" s="151"/>
      <c r="AV112" s="151"/>
      <c r="AW112" s="151"/>
      <c r="AX112" s="151"/>
      <c r="AY112" s="151"/>
      <c r="AZ112" s="307"/>
      <c r="BA112" s="307"/>
      <c r="BB112" s="307"/>
      <c r="BC112" s="307"/>
      <c r="BD112" s="307"/>
      <c r="BE112" s="151"/>
      <c r="BF112" s="151"/>
      <c r="BG112" s="151"/>
      <c r="BH112" s="151"/>
      <c r="BJ112" s="600"/>
      <c r="BK112" s="186" t="s">
        <v>71</v>
      </c>
      <c r="BL112" s="133">
        <v>185</v>
      </c>
      <c r="BM112" s="135">
        <v>233</v>
      </c>
      <c r="BN112" s="135">
        <v>229</v>
      </c>
      <c r="BO112" s="133">
        <v>252</v>
      </c>
      <c r="BP112" s="135">
        <v>249</v>
      </c>
      <c r="BQ112" s="135">
        <v>283</v>
      </c>
      <c r="BR112" s="135">
        <v>304</v>
      </c>
      <c r="BS112" s="135">
        <v>340</v>
      </c>
      <c r="BT112" s="133">
        <v>373</v>
      </c>
      <c r="BU112" s="133">
        <v>282</v>
      </c>
      <c r="BV112" s="135">
        <v>303</v>
      </c>
      <c r="BW112" s="135">
        <v>336</v>
      </c>
      <c r="BX112" s="135">
        <v>326</v>
      </c>
      <c r="BY112" s="135">
        <v>300</v>
      </c>
      <c r="BZ112" s="135">
        <v>278</v>
      </c>
      <c r="CA112" s="135">
        <v>181</v>
      </c>
      <c r="CB112" s="135"/>
      <c r="CD112" s="616"/>
      <c r="CE112" s="186" t="s">
        <v>71</v>
      </c>
      <c r="CF112" s="133">
        <v>363</v>
      </c>
      <c r="CG112" s="135">
        <v>445</v>
      </c>
      <c r="CH112" s="135">
        <v>426</v>
      </c>
      <c r="CI112" s="133">
        <v>464</v>
      </c>
      <c r="CJ112" s="135">
        <v>456</v>
      </c>
      <c r="CK112" s="135">
        <v>514</v>
      </c>
      <c r="CL112" s="135">
        <v>560</v>
      </c>
      <c r="CM112" s="135">
        <v>627</v>
      </c>
      <c r="CN112" s="133">
        <v>630</v>
      </c>
      <c r="CO112" s="133">
        <v>519</v>
      </c>
      <c r="CP112" s="135">
        <v>549</v>
      </c>
      <c r="CQ112" s="135">
        <v>603</v>
      </c>
      <c r="CR112" s="135">
        <v>622</v>
      </c>
      <c r="CS112" s="135">
        <v>613</v>
      </c>
      <c r="CT112" s="135">
        <v>577</v>
      </c>
      <c r="CU112" s="135">
        <v>476</v>
      </c>
      <c r="CV112" s="135"/>
    </row>
    <row r="113" spans="2:100">
      <c r="G113" s="119"/>
      <c r="H113" s="119"/>
      <c r="I113" s="119"/>
      <c r="J113" s="119"/>
      <c r="K113" s="119"/>
      <c r="L113" s="119"/>
      <c r="M113" s="119"/>
      <c r="N113" s="119"/>
      <c r="O113" s="119"/>
      <c r="P113" s="119"/>
      <c r="Q113" s="119"/>
      <c r="R113" s="119"/>
      <c r="S113" s="151"/>
      <c r="T113" s="91"/>
      <c r="U113" s="319"/>
      <c r="V113" s="119"/>
      <c r="W113" s="119"/>
      <c r="AG113" s="281"/>
      <c r="AH113" s="319"/>
      <c r="AM113" s="307"/>
      <c r="AN113" s="151"/>
      <c r="AO113" s="151"/>
      <c r="AQ113" s="151"/>
      <c r="AR113" s="151"/>
      <c r="AS113" s="151"/>
      <c r="AT113" s="151"/>
      <c r="AU113" s="151"/>
      <c r="AV113" s="151"/>
      <c r="AW113" s="151"/>
      <c r="AX113" s="151"/>
      <c r="AY113" s="151"/>
      <c r="AZ113" s="307"/>
      <c r="BA113" s="307"/>
      <c r="BB113" s="307"/>
      <c r="BC113" s="307"/>
      <c r="BD113" s="307"/>
      <c r="BE113" s="151"/>
      <c r="BF113" s="151"/>
      <c r="BG113" s="151"/>
      <c r="BH113" s="151"/>
      <c r="BJ113" s="601"/>
      <c r="BK113" s="207" t="s">
        <v>53</v>
      </c>
      <c r="BL113" s="192">
        <f>BL110+BL112+$V$11*BL111</f>
        <v>231</v>
      </c>
      <c r="BM113" s="193">
        <f t="shared" ref="BM113" si="525">BM110+BM112+$V$11*BM111</f>
        <v>269</v>
      </c>
      <c r="BN113" s="193">
        <f t="shared" ref="BN113" si="526">BN110+BN112+$V$11*BN111</f>
        <v>273</v>
      </c>
      <c r="BO113" s="192">
        <f t="shared" ref="BO113" si="527">BO110+BO112+$V$11*BO111</f>
        <v>318</v>
      </c>
      <c r="BP113" s="193">
        <f t="shared" ref="BP113" si="528">BP110+BP112+$V$11*BP111</f>
        <v>290</v>
      </c>
      <c r="BQ113" s="193">
        <f t="shared" ref="BQ113" si="529">BQ110+BQ112+$V$11*BQ111</f>
        <v>335</v>
      </c>
      <c r="BR113" s="193">
        <f t="shared" ref="BR113" si="530">BR110+BR112+$V$11*BR111</f>
        <v>359</v>
      </c>
      <c r="BS113" s="194">
        <f t="shared" ref="BS113" si="531">BS110+BS112+$V$11*BS111</f>
        <v>406</v>
      </c>
      <c r="BT113" s="194">
        <f t="shared" ref="BT113" si="532">BT110+BT112+$V$11*BT111</f>
        <v>452</v>
      </c>
      <c r="BU113" s="194">
        <f t="shared" ref="BU113" si="533">BU110+BU112+$V$11*BU111</f>
        <v>342</v>
      </c>
      <c r="BV113" s="193">
        <v>380</v>
      </c>
      <c r="BW113" s="389">
        <v>395.5</v>
      </c>
      <c r="BX113" s="389">
        <v>397</v>
      </c>
      <c r="BY113" s="389">
        <f t="shared" ref="BY113:BZ113" si="534">BY110+BY112+$V$11*BY111</f>
        <v>329.5</v>
      </c>
      <c r="BZ113" s="389">
        <f t="shared" si="534"/>
        <v>301.5</v>
      </c>
      <c r="CA113" s="389">
        <f t="shared" ref="CA113" si="535">CA110+CA112+$V$11*CA111</f>
        <v>189</v>
      </c>
      <c r="CB113" s="473"/>
      <c r="CD113" s="617"/>
      <c r="CE113" s="123" t="s">
        <v>53</v>
      </c>
      <c r="CF113" s="194">
        <f t="shared" ref="CF113" si="536">CF110+CF112+$V$11*CF111</f>
        <v>420</v>
      </c>
      <c r="CG113" s="194">
        <f t="shared" ref="CG113" si="537">CG110+CG112+$V$11*CG111</f>
        <v>493</v>
      </c>
      <c r="CH113" s="194">
        <f t="shared" ref="CH113" si="538">CH110+CH112+$V$11*CH111</f>
        <v>484</v>
      </c>
      <c r="CI113" s="194">
        <f t="shared" ref="CI113" si="539">CI110+CI112+$V$11*CI111</f>
        <v>548</v>
      </c>
      <c r="CJ113" s="194">
        <f t="shared" ref="CJ113" si="540">CJ110+CJ112+$V$11*CJ111</f>
        <v>506</v>
      </c>
      <c r="CK113" s="194">
        <f t="shared" ref="CK113" si="541">CK110+CK112+$V$11*CK111</f>
        <v>584</v>
      </c>
      <c r="CL113" s="194">
        <f t="shared" ref="CL113" si="542">CL110+CL112+$V$11*CL111</f>
        <v>634</v>
      </c>
      <c r="CM113" s="194">
        <f t="shared" ref="CM113" si="543">CM110+CM112+$V$11*CM111</f>
        <v>713</v>
      </c>
      <c r="CN113" s="194">
        <f t="shared" ref="CN113" si="544">CN110+CN112+$V$11*CN111</f>
        <v>720</v>
      </c>
      <c r="CO113" s="194">
        <v>589</v>
      </c>
      <c r="CP113" s="194">
        <v>641</v>
      </c>
      <c r="CQ113" s="194">
        <v>689.5</v>
      </c>
      <c r="CR113" s="194">
        <v>714.5</v>
      </c>
      <c r="CS113" s="194">
        <f t="shared" ref="CS113:CT113" si="545">CS110+CS112+$V$11*CS111</f>
        <v>666</v>
      </c>
      <c r="CT113" s="389">
        <f t="shared" si="545"/>
        <v>612.5</v>
      </c>
      <c r="CU113" s="389">
        <f t="shared" ref="CU113" si="546">CU110+CU112+$V$11*CU111</f>
        <v>489.5</v>
      </c>
      <c r="CV113" s="473"/>
    </row>
    <row r="114" spans="2:100">
      <c r="B114" s="186"/>
      <c r="C114" s="186"/>
      <c r="D114" s="186"/>
      <c r="E114" s="186"/>
      <c r="F114" s="195"/>
      <c r="G114" s="195"/>
      <c r="H114" s="195"/>
      <c r="I114" s="195"/>
      <c r="J114" s="195"/>
      <c r="K114" s="195"/>
      <c r="L114" s="195"/>
      <c r="M114" s="195"/>
      <c r="N114" s="195"/>
      <c r="O114" s="195"/>
      <c r="P114" s="195"/>
      <c r="Q114" s="195"/>
      <c r="R114" s="195"/>
      <c r="S114" s="195"/>
      <c r="T114" s="214"/>
      <c r="U114" s="195"/>
      <c r="V114" s="188"/>
      <c r="W114" s="126"/>
      <c r="X114" s="186"/>
      <c r="Y114" s="186"/>
      <c r="Z114" s="186"/>
      <c r="AA114" s="186"/>
      <c r="AB114" s="195"/>
      <c r="AC114" s="195"/>
      <c r="AD114" s="195"/>
      <c r="AE114" s="195"/>
      <c r="AF114" s="195"/>
      <c r="AG114" s="417"/>
      <c r="AH114" s="195"/>
      <c r="AI114" s="195"/>
      <c r="AJ114" s="195"/>
      <c r="AK114" s="195"/>
      <c r="AL114" s="195"/>
      <c r="AM114" s="195"/>
      <c r="AN114" s="195"/>
      <c r="AO114" s="195"/>
      <c r="AQ114" s="151"/>
      <c r="AR114" s="151"/>
      <c r="AS114" s="151"/>
      <c r="AT114" s="151"/>
      <c r="AU114" s="151"/>
      <c r="AV114" s="151"/>
      <c r="AW114" s="151"/>
      <c r="AX114" s="151"/>
      <c r="AY114" s="151"/>
      <c r="AZ114" s="307"/>
      <c r="BA114" s="307"/>
      <c r="BB114" s="307"/>
      <c r="BC114" s="307"/>
      <c r="BD114" s="307"/>
      <c r="BE114" s="151"/>
      <c r="BF114" s="151"/>
      <c r="BG114" s="151"/>
      <c r="BH114" s="151"/>
      <c r="BJ114" s="381"/>
      <c r="BK114" s="208"/>
      <c r="BL114" s="208"/>
      <c r="BM114" s="208"/>
      <c r="BN114" s="208"/>
      <c r="BO114" s="208"/>
      <c r="BP114" s="208"/>
      <c r="BQ114" s="208"/>
      <c r="BR114" s="208"/>
      <c r="BS114" s="322"/>
      <c r="BT114" s="322"/>
      <c r="BU114" s="322"/>
      <c r="BV114" s="322"/>
      <c r="BW114" s="307"/>
      <c r="BX114" s="307"/>
      <c r="BY114" s="307"/>
      <c r="CD114" s="380"/>
      <c r="CN114" s="319"/>
      <c r="CP114" s="307"/>
      <c r="CQ114" s="307"/>
      <c r="CR114" s="307"/>
      <c r="CS114" s="307"/>
    </row>
    <row r="115" spans="2:100">
      <c r="B115" s="123" t="s">
        <v>7</v>
      </c>
      <c r="C115" s="123" t="s">
        <v>122</v>
      </c>
      <c r="D115" s="123" t="s">
        <v>121</v>
      </c>
      <c r="E115" s="123" t="s">
        <v>120</v>
      </c>
      <c r="F115" s="123" t="s">
        <v>49</v>
      </c>
      <c r="G115" s="123" t="s">
        <v>48</v>
      </c>
      <c r="H115" s="123" t="s">
        <v>47</v>
      </c>
      <c r="I115" s="123" t="s">
        <v>46</v>
      </c>
      <c r="J115" s="123" t="s">
        <v>45</v>
      </c>
      <c r="K115" s="123" t="s">
        <v>44</v>
      </c>
      <c r="L115" s="123" t="s">
        <v>43</v>
      </c>
      <c r="M115" s="123" t="s">
        <v>95</v>
      </c>
      <c r="N115" s="123" t="s">
        <v>69</v>
      </c>
      <c r="O115" s="123" t="s">
        <v>77</v>
      </c>
      <c r="P115" s="123" t="s">
        <v>143</v>
      </c>
      <c r="Q115" s="123" t="str">
        <f>Q99</f>
        <v>2018-19</v>
      </c>
      <c r="R115" s="123" t="str">
        <f>R99</f>
        <v>2019-20</v>
      </c>
      <c r="S115" s="125"/>
      <c r="T115" s="85" t="s">
        <v>111</v>
      </c>
      <c r="U115" s="125"/>
      <c r="V115" s="119"/>
      <c r="W115" s="119"/>
      <c r="X115" s="123" t="s">
        <v>7</v>
      </c>
      <c r="Y115" s="123" t="s">
        <v>122</v>
      </c>
      <c r="Z115" s="123" t="s">
        <v>121</v>
      </c>
      <c r="AA115" s="123" t="s">
        <v>120</v>
      </c>
      <c r="AB115" s="123" t="s">
        <v>49</v>
      </c>
      <c r="AC115" s="123" t="s">
        <v>48</v>
      </c>
      <c r="AD115" s="123" t="s">
        <v>47</v>
      </c>
      <c r="AE115" s="123" t="s">
        <v>46</v>
      </c>
      <c r="AF115" s="123" t="s">
        <v>45</v>
      </c>
      <c r="AG115" s="191" t="s">
        <v>44</v>
      </c>
      <c r="AH115" s="123" t="s">
        <v>43</v>
      </c>
      <c r="AI115" s="123" t="s">
        <v>95</v>
      </c>
      <c r="AJ115" s="123" t="s">
        <v>69</v>
      </c>
      <c r="AK115" s="123" t="s">
        <v>77</v>
      </c>
      <c r="AL115" s="123" t="str">
        <f>$AL$3</f>
        <v>2017-18</v>
      </c>
      <c r="AM115" s="123" t="str">
        <f>AM83</f>
        <v>2018-19</v>
      </c>
      <c r="AN115" s="123" t="str">
        <f>AN99</f>
        <v>2019-20</v>
      </c>
      <c r="AO115" s="125"/>
      <c r="AQ115" s="123" t="s">
        <v>7</v>
      </c>
      <c r="AR115" s="123" t="s">
        <v>122</v>
      </c>
      <c r="AS115" s="123" t="s">
        <v>121</v>
      </c>
      <c r="AT115" s="123" t="s">
        <v>120</v>
      </c>
      <c r="AU115" s="123" t="s">
        <v>49</v>
      </c>
      <c r="AV115" s="123" t="s">
        <v>48</v>
      </c>
      <c r="AW115" s="123" t="s">
        <v>47</v>
      </c>
      <c r="AX115" s="123" t="s">
        <v>46</v>
      </c>
      <c r="AY115" s="123" t="s">
        <v>45</v>
      </c>
      <c r="AZ115" s="123" t="s">
        <v>44</v>
      </c>
      <c r="BA115" s="123" t="s">
        <v>43</v>
      </c>
      <c r="BB115" s="123" t="s">
        <v>95</v>
      </c>
      <c r="BC115" s="125" t="s">
        <v>69</v>
      </c>
      <c r="BD115" s="125" t="s">
        <v>77</v>
      </c>
      <c r="BE115" s="125" t="str">
        <f t="shared" ref="BE115:BF115" si="547">BE99</f>
        <v>2017-18</v>
      </c>
      <c r="BF115" s="125" t="str">
        <f t="shared" si="547"/>
        <v>2018-19</v>
      </c>
      <c r="BG115" s="125" t="str">
        <f>BG99</f>
        <v>2019-20</v>
      </c>
      <c r="BH115" s="125"/>
      <c r="BJ115" s="218"/>
      <c r="BK115" s="123" t="s">
        <v>7</v>
      </c>
      <c r="BL115" s="123" t="s">
        <v>122</v>
      </c>
      <c r="BM115" s="123" t="s">
        <v>121</v>
      </c>
      <c r="BN115" s="123" t="s">
        <v>120</v>
      </c>
      <c r="BO115" s="123" t="s">
        <v>49</v>
      </c>
      <c r="BP115" s="123" t="s">
        <v>48</v>
      </c>
      <c r="BQ115" s="123" t="s">
        <v>47</v>
      </c>
      <c r="BR115" s="123" t="s">
        <v>46</v>
      </c>
      <c r="BS115" s="123" t="s">
        <v>45</v>
      </c>
      <c r="BT115" s="123" t="s">
        <v>44</v>
      </c>
      <c r="BU115" s="123" t="s">
        <v>43</v>
      </c>
      <c r="BV115" s="123" t="s">
        <v>95</v>
      </c>
      <c r="BW115" s="125" t="s">
        <v>69</v>
      </c>
      <c r="BX115" s="125" t="str">
        <f t="shared" ref="BX115:CA115" si="548">BX99</f>
        <v>2016-17</v>
      </c>
      <c r="BY115" s="125" t="str">
        <f t="shared" si="548"/>
        <v>2017-18</v>
      </c>
      <c r="BZ115" s="125" t="str">
        <f t="shared" si="548"/>
        <v>2018-19</v>
      </c>
      <c r="CA115" s="125" t="str">
        <f t="shared" si="548"/>
        <v>2019-20</v>
      </c>
      <c r="CB115" s="125"/>
      <c r="CD115" s="380"/>
      <c r="CE115" s="123" t="s">
        <v>7</v>
      </c>
      <c r="CF115" s="123" t="s">
        <v>122</v>
      </c>
      <c r="CG115" s="123" t="s">
        <v>121</v>
      </c>
      <c r="CH115" s="123" t="s">
        <v>120</v>
      </c>
      <c r="CI115" s="123" t="s">
        <v>49</v>
      </c>
      <c r="CJ115" s="123" t="s">
        <v>48</v>
      </c>
      <c r="CK115" s="123" t="s">
        <v>47</v>
      </c>
      <c r="CL115" s="123" t="s">
        <v>46</v>
      </c>
      <c r="CM115" s="123" t="s">
        <v>45</v>
      </c>
      <c r="CN115" s="123" t="s">
        <v>44</v>
      </c>
      <c r="CO115" s="123" t="s">
        <v>43</v>
      </c>
      <c r="CP115" s="123" t="s">
        <v>95</v>
      </c>
      <c r="CQ115" s="123" t="s">
        <v>69</v>
      </c>
      <c r="CR115" s="123" t="str">
        <f>CR99</f>
        <v>2016-17</v>
      </c>
      <c r="CS115" s="123" t="str">
        <f t="shared" ref="CS115:CU115" si="549">CS99</f>
        <v>2017-18</v>
      </c>
      <c r="CT115" s="123" t="str">
        <f t="shared" si="549"/>
        <v>2018-19</v>
      </c>
      <c r="CU115" s="123" t="str">
        <f t="shared" si="549"/>
        <v>2019-20</v>
      </c>
      <c r="CV115" s="125"/>
    </row>
    <row r="116" spans="2:100">
      <c r="B116" s="186" t="s">
        <v>72</v>
      </c>
      <c r="C116" s="133">
        <f t="shared" ref="C116:N118" si="550">Y116+BL116*$V$6+BL123*$V$8</f>
        <v>4598.8</v>
      </c>
      <c r="D116" s="133">
        <f t="shared" si="550"/>
        <v>3684.6000000000004</v>
      </c>
      <c r="E116" s="133">
        <f t="shared" si="550"/>
        <v>3911</v>
      </c>
      <c r="F116" s="133">
        <f t="shared" si="550"/>
        <v>3853.8</v>
      </c>
      <c r="G116" s="133">
        <f t="shared" si="550"/>
        <v>3911</v>
      </c>
      <c r="H116" s="133">
        <f t="shared" si="550"/>
        <v>3885</v>
      </c>
      <c r="I116" s="133">
        <f t="shared" si="550"/>
        <v>3282.8</v>
      </c>
      <c r="J116" s="133">
        <f t="shared" si="550"/>
        <v>3333.8</v>
      </c>
      <c r="K116" s="133">
        <f t="shared" si="550"/>
        <v>3394.8</v>
      </c>
      <c r="L116" s="133">
        <f t="shared" si="550"/>
        <v>3060.6</v>
      </c>
      <c r="M116" s="133">
        <f t="shared" si="550"/>
        <v>3162.6</v>
      </c>
      <c r="N116" s="133">
        <f t="shared" si="550"/>
        <v>3135.2</v>
      </c>
      <c r="O116" s="133">
        <f t="shared" ref="O116:R116" si="551">AK116+BX116*$V$6+BX123*$V$8</f>
        <v>3196</v>
      </c>
      <c r="P116" s="133">
        <f t="shared" si="551"/>
        <v>3632</v>
      </c>
      <c r="Q116" s="133">
        <f t="shared" si="551"/>
        <v>3441.2</v>
      </c>
      <c r="R116" s="133">
        <f t="shared" si="551"/>
        <v>3476.6</v>
      </c>
      <c r="S116" s="187"/>
      <c r="T116" s="204">
        <v>454.21046712338534</v>
      </c>
      <c r="U116" s="133"/>
      <c r="V116" s="119"/>
      <c r="W116" s="119"/>
      <c r="X116" s="186" t="s">
        <v>72</v>
      </c>
      <c r="Y116" s="133">
        <v>3021</v>
      </c>
      <c r="Z116" s="133">
        <v>2454</v>
      </c>
      <c r="AA116" s="133">
        <v>2613</v>
      </c>
      <c r="AB116" s="133">
        <v>2540</v>
      </c>
      <c r="AC116" s="133">
        <v>2579</v>
      </c>
      <c r="AD116" s="133">
        <v>2557</v>
      </c>
      <c r="AE116" s="133">
        <v>2197</v>
      </c>
      <c r="AF116" s="133">
        <v>2220</v>
      </c>
      <c r="AG116" s="416">
        <v>2297</v>
      </c>
      <c r="AH116" s="133">
        <v>2084</v>
      </c>
      <c r="AI116" s="133">
        <v>2180</v>
      </c>
      <c r="AJ116" s="133">
        <v>2164</v>
      </c>
      <c r="AK116" s="133">
        <v>2203</v>
      </c>
      <c r="AL116" s="133">
        <v>2491</v>
      </c>
      <c r="AM116" s="133">
        <v>2424</v>
      </c>
      <c r="AN116" s="133">
        <v>2466</v>
      </c>
      <c r="AO116" s="133"/>
      <c r="AQ116" s="186" t="s">
        <v>128</v>
      </c>
      <c r="AR116" s="133">
        <v>0</v>
      </c>
      <c r="AS116" s="133">
        <v>0</v>
      </c>
      <c r="AT116" s="133">
        <v>0</v>
      </c>
      <c r="AU116" s="133">
        <v>0</v>
      </c>
      <c r="AV116" s="133">
        <v>0</v>
      </c>
      <c r="AW116" s="133">
        <v>0</v>
      </c>
      <c r="AX116" s="133">
        <v>0</v>
      </c>
      <c r="AY116" s="133">
        <v>0</v>
      </c>
      <c r="AZ116" s="133">
        <v>0</v>
      </c>
      <c r="BA116" s="133">
        <v>0</v>
      </c>
      <c r="BB116" s="133">
        <v>0</v>
      </c>
      <c r="BC116" s="132">
        <v>0</v>
      </c>
      <c r="BD116" s="132">
        <v>0</v>
      </c>
      <c r="BE116" s="132">
        <v>0</v>
      </c>
      <c r="BF116" s="132">
        <v>0</v>
      </c>
      <c r="BG116" s="132">
        <v>0</v>
      </c>
      <c r="BH116" s="133"/>
      <c r="BJ116" s="602" t="s">
        <v>98</v>
      </c>
      <c r="BK116" s="186" t="s">
        <v>72</v>
      </c>
      <c r="BL116" s="133">
        <v>1661</v>
      </c>
      <c r="BM116" s="135">
        <v>1282</v>
      </c>
      <c r="BN116" s="135">
        <v>1330</v>
      </c>
      <c r="BO116" s="133">
        <v>1391</v>
      </c>
      <c r="BP116" s="135">
        <v>1435</v>
      </c>
      <c r="BQ116" s="135">
        <v>1410</v>
      </c>
      <c r="BR116" s="135">
        <v>1186</v>
      </c>
      <c r="BS116" s="132">
        <v>1201</v>
      </c>
      <c r="BT116" s="132">
        <v>1211</v>
      </c>
      <c r="BU116" s="132">
        <v>1097</v>
      </c>
      <c r="BV116" s="132">
        <v>1122</v>
      </c>
      <c r="BW116" s="132">
        <v>1084</v>
      </c>
      <c r="BX116" s="132">
        <v>1110</v>
      </c>
      <c r="BY116" s="132">
        <v>1305</v>
      </c>
      <c r="BZ116" s="132">
        <v>1154</v>
      </c>
      <c r="CA116" s="132">
        <v>1187</v>
      </c>
      <c r="CB116" s="133"/>
      <c r="CD116" s="612" t="s">
        <v>51</v>
      </c>
      <c r="CE116" s="189" t="s">
        <v>72</v>
      </c>
      <c r="CF116" s="132">
        <v>333</v>
      </c>
      <c r="CG116" s="166">
        <v>276</v>
      </c>
      <c r="CH116" s="166">
        <v>299</v>
      </c>
      <c r="CI116" s="132">
        <v>254</v>
      </c>
      <c r="CJ116" s="166">
        <v>237</v>
      </c>
      <c r="CK116" s="166">
        <v>250</v>
      </c>
      <c r="CL116" s="166">
        <v>180</v>
      </c>
      <c r="CM116" s="132">
        <v>181</v>
      </c>
      <c r="CN116" s="132">
        <v>168</v>
      </c>
      <c r="CO116" s="132">
        <v>132</v>
      </c>
      <c r="CP116" s="133">
        <v>128</v>
      </c>
      <c r="CQ116" s="133">
        <v>131</v>
      </c>
      <c r="CR116" s="133">
        <v>129</v>
      </c>
      <c r="CS116" s="133">
        <v>138</v>
      </c>
      <c r="CT116" s="132">
        <v>114</v>
      </c>
      <c r="CU116" s="132">
        <v>108</v>
      </c>
      <c r="CV116" s="133"/>
    </row>
    <row r="117" spans="2:100">
      <c r="B117" s="186" t="s">
        <v>73</v>
      </c>
      <c r="C117" s="133">
        <f t="shared" si="550"/>
        <v>3903</v>
      </c>
      <c r="D117" s="133">
        <f t="shared" si="550"/>
        <v>3410.4</v>
      </c>
      <c r="E117" s="133">
        <f t="shared" si="550"/>
        <v>3500.6</v>
      </c>
      <c r="F117" s="133">
        <f t="shared" si="550"/>
        <v>3776.2</v>
      </c>
      <c r="G117" s="133">
        <f t="shared" si="550"/>
        <v>3756.4</v>
      </c>
      <c r="H117" s="133">
        <f t="shared" si="550"/>
        <v>4016.6000000000004</v>
      </c>
      <c r="I117" s="133">
        <f t="shared" si="550"/>
        <v>3519</v>
      </c>
      <c r="J117" s="133">
        <f t="shared" si="550"/>
        <v>3654.8</v>
      </c>
      <c r="K117" s="133">
        <f t="shared" si="550"/>
        <v>3748.4</v>
      </c>
      <c r="L117" s="133">
        <f t="shared" si="550"/>
        <v>3813</v>
      </c>
      <c r="M117" s="133">
        <f t="shared" si="550"/>
        <v>3649.6</v>
      </c>
      <c r="N117" s="133">
        <f t="shared" si="550"/>
        <v>3581.2</v>
      </c>
      <c r="O117" s="133">
        <f t="shared" ref="O117:R117" si="552">AK117+BX117*$V$6+BX124*$V$8</f>
        <v>3655.6</v>
      </c>
      <c r="P117" s="133">
        <f t="shared" si="552"/>
        <v>3692.4</v>
      </c>
      <c r="Q117" s="133">
        <f t="shared" si="552"/>
        <v>3861.2</v>
      </c>
      <c r="R117" s="133">
        <f t="shared" si="552"/>
        <v>3771.4</v>
      </c>
      <c r="S117" s="187"/>
      <c r="T117" s="204">
        <v>186.34588627961006</v>
      </c>
      <c r="U117" s="133"/>
      <c r="V117" s="119"/>
      <c r="W117" s="119"/>
      <c r="X117" s="186" t="s">
        <v>73</v>
      </c>
      <c r="Y117" s="133">
        <v>2623</v>
      </c>
      <c r="Z117" s="133">
        <v>2280</v>
      </c>
      <c r="AA117" s="133">
        <v>2324</v>
      </c>
      <c r="AB117" s="133">
        <v>2497</v>
      </c>
      <c r="AC117" s="133">
        <v>2461</v>
      </c>
      <c r="AD117" s="133">
        <v>2598</v>
      </c>
      <c r="AE117" s="133">
        <v>2304</v>
      </c>
      <c r="AF117" s="133">
        <v>2377</v>
      </c>
      <c r="AG117" s="416">
        <v>2459</v>
      </c>
      <c r="AH117" s="133">
        <v>2492</v>
      </c>
      <c r="AI117" s="133">
        <v>2414</v>
      </c>
      <c r="AJ117" s="133">
        <v>2395</v>
      </c>
      <c r="AK117" s="133">
        <v>2449</v>
      </c>
      <c r="AL117" s="133">
        <v>2491</v>
      </c>
      <c r="AM117" s="133">
        <v>2611</v>
      </c>
      <c r="AN117" s="133">
        <v>2588</v>
      </c>
      <c r="AO117" s="133"/>
      <c r="AQ117" s="131" t="s">
        <v>144</v>
      </c>
      <c r="AR117" s="133">
        <v>0</v>
      </c>
      <c r="AS117" s="135">
        <v>0</v>
      </c>
      <c r="AT117" s="135">
        <v>0</v>
      </c>
      <c r="AU117" s="133">
        <v>0</v>
      </c>
      <c r="AV117" s="135">
        <v>0</v>
      </c>
      <c r="AW117" s="135">
        <v>0</v>
      </c>
      <c r="AX117" s="135">
        <v>0</v>
      </c>
      <c r="AY117" s="135">
        <v>0</v>
      </c>
      <c r="AZ117" s="133">
        <v>0</v>
      </c>
      <c r="BA117" s="135">
        <v>0</v>
      </c>
      <c r="BB117" s="133">
        <v>0</v>
      </c>
      <c r="BC117" s="133">
        <v>104</v>
      </c>
      <c r="BD117" s="133">
        <v>135</v>
      </c>
      <c r="BE117" s="133">
        <v>146</v>
      </c>
      <c r="BF117" s="133">
        <v>101</v>
      </c>
      <c r="BG117" s="133">
        <v>83</v>
      </c>
      <c r="BH117" s="133"/>
      <c r="BJ117" s="600"/>
      <c r="BK117" s="186" t="s">
        <v>73</v>
      </c>
      <c r="BL117" s="133">
        <v>1230</v>
      </c>
      <c r="BM117" s="135">
        <v>1058</v>
      </c>
      <c r="BN117" s="135">
        <v>1082</v>
      </c>
      <c r="BO117" s="133">
        <v>1199</v>
      </c>
      <c r="BP117" s="135">
        <v>1193</v>
      </c>
      <c r="BQ117" s="135">
        <v>1317</v>
      </c>
      <c r="BR117" s="135">
        <v>1110</v>
      </c>
      <c r="BS117" s="133">
        <v>1206</v>
      </c>
      <c r="BT117" s="133">
        <v>1248</v>
      </c>
      <c r="BU117" s="133">
        <v>1295</v>
      </c>
      <c r="BV117" s="133">
        <v>1247</v>
      </c>
      <c r="BW117" s="133">
        <v>1189</v>
      </c>
      <c r="BX117" s="133">
        <v>1217</v>
      </c>
      <c r="BY117" s="133">
        <v>1208</v>
      </c>
      <c r="BZ117" s="133">
        <v>1234</v>
      </c>
      <c r="CA117" s="133">
        <v>1233</v>
      </c>
      <c r="CB117" s="133"/>
      <c r="CD117" s="613"/>
      <c r="CE117" s="186" t="s">
        <v>73</v>
      </c>
      <c r="CF117" s="133">
        <v>441</v>
      </c>
      <c r="CG117" s="135">
        <v>411</v>
      </c>
      <c r="CH117" s="135">
        <v>435</v>
      </c>
      <c r="CI117" s="133">
        <v>432</v>
      </c>
      <c r="CJ117" s="135">
        <v>450</v>
      </c>
      <c r="CK117" s="135">
        <v>469</v>
      </c>
      <c r="CL117" s="135">
        <v>409</v>
      </c>
      <c r="CM117" s="133">
        <v>394</v>
      </c>
      <c r="CN117" s="133">
        <v>366</v>
      </c>
      <c r="CO117" s="133">
        <v>354</v>
      </c>
      <c r="CP117" s="133">
        <v>313</v>
      </c>
      <c r="CQ117" s="133">
        <v>299</v>
      </c>
      <c r="CR117" s="133">
        <v>287</v>
      </c>
      <c r="CS117" s="133">
        <v>286</v>
      </c>
      <c r="CT117" s="133">
        <v>332</v>
      </c>
      <c r="CU117" s="133">
        <v>275</v>
      </c>
      <c r="CV117" s="133"/>
    </row>
    <row r="118" spans="2:100">
      <c r="B118" s="186" t="s">
        <v>74</v>
      </c>
      <c r="C118" s="133">
        <f t="shared" si="550"/>
        <v>3935.2</v>
      </c>
      <c r="D118" s="133">
        <f t="shared" si="550"/>
        <v>3436.4</v>
      </c>
      <c r="E118" s="133">
        <f t="shared" si="550"/>
        <v>3787.8</v>
      </c>
      <c r="F118" s="133">
        <f t="shared" si="550"/>
        <v>3842.8</v>
      </c>
      <c r="G118" s="133">
        <f t="shared" si="550"/>
        <v>4185.2</v>
      </c>
      <c r="H118" s="133">
        <f t="shared" si="550"/>
        <v>4244.8</v>
      </c>
      <c r="I118" s="133">
        <f t="shared" si="550"/>
        <v>4193.6000000000004</v>
      </c>
      <c r="J118" s="133">
        <f t="shared" si="550"/>
        <v>4131.2</v>
      </c>
      <c r="K118" s="133">
        <f t="shared" si="550"/>
        <v>4357.6000000000004</v>
      </c>
      <c r="L118" s="133">
        <f t="shared" si="550"/>
        <v>4374.6000000000004</v>
      </c>
      <c r="M118" s="133">
        <f t="shared" si="550"/>
        <v>4409.8</v>
      </c>
      <c r="N118" s="133">
        <f t="shared" si="550"/>
        <v>4341.2</v>
      </c>
      <c r="O118" s="133">
        <f t="shared" ref="O118:R118" si="553">AK118+BX118*$V$6+BX125*$V$8</f>
        <v>4334</v>
      </c>
      <c r="P118" s="133">
        <f t="shared" si="553"/>
        <v>4259</v>
      </c>
      <c r="Q118" s="133">
        <f t="shared" si="553"/>
        <v>4337.3999999999996</v>
      </c>
      <c r="R118" s="133">
        <f t="shared" si="553"/>
        <v>4388</v>
      </c>
      <c r="S118" s="187"/>
      <c r="T118" s="204">
        <v>289.02944794220844</v>
      </c>
      <c r="U118" s="133"/>
      <c r="V118" s="119"/>
      <c r="W118" s="119"/>
      <c r="X118" s="186" t="s">
        <v>74</v>
      </c>
      <c r="Y118" s="133">
        <v>2593</v>
      </c>
      <c r="Z118" s="133">
        <v>2266</v>
      </c>
      <c r="AA118" s="133">
        <v>2487</v>
      </c>
      <c r="AB118" s="133">
        <v>2501</v>
      </c>
      <c r="AC118" s="133">
        <v>2707</v>
      </c>
      <c r="AD118" s="133">
        <v>2721</v>
      </c>
      <c r="AE118" s="133">
        <v>2652</v>
      </c>
      <c r="AF118" s="133">
        <v>2624</v>
      </c>
      <c r="AG118" s="416">
        <v>2785</v>
      </c>
      <c r="AH118" s="133">
        <v>2773</v>
      </c>
      <c r="AI118" s="133">
        <v>2824</v>
      </c>
      <c r="AJ118" s="133">
        <v>2774</v>
      </c>
      <c r="AK118" s="133">
        <v>2835</v>
      </c>
      <c r="AL118" s="133">
        <v>2779</v>
      </c>
      <c r="AM118" s="133">
        <v>2852</v>
      </c>
      <c r="AN118" s="133">
        <v>2921</v>
      </c>
      <c r="AO118" s="133"/>
      <c r="AQ118" s="186" t="s">
        <v>71</v>
      </c>
      <c r="AR118" s="133">
        <v>2294</v>
      </c>
      <c r="AS118" s="133">
        <v>2218</v>
      </c>
      <c r="AT118" s="133">
        <v>2441</v>
      </c>
      <c r="AU118" s="133">
        <v>2454</v>
      </c>
      <c r="AV118" s="133">
        <v>2590</v>
      </c>
      <c r="AW118" s="133">
        <v>2562</v>
      </c>
      <c r="AX118" s="133">
        <v>2678</v>
      </c>
      <c r="AY118" s="133">
        <v>2724</v>
      </c>
      <c r="AZ118" s="133">
        <v>2887</v>
      </c>
      <c r="BA118" s="133">
        <v>2991</v>
      </c>
      <c r="BB118" s="133">
        <v>2898</v>
      </c>
      <c r="BC118" s="133">
        <v>3038</v>
      </c>
      <c r="BD118" s="133">
        <v>3101</v>
      </c>
      <c r="BE118" s="133">
        <v>3136</v>
      </c>
      <c r="BF118" s="133">
        <v>2971</v>
      </c>
      <c r="BG118" s="133">
        <v>3076</v>
      </c>
      <c r="BH118" s="133"/>
      <c r="BJ118" s="600"/>
      <c r="BK118" s="186" t="s">
        <v>74</v>
      </c>
      <c r="BL118" s="133">
        <v>1034</v>
      </c>
      <c r="BM118" s="135">
        <v>903</v>
      </c>
      <c r="BN118" s="135">
        <v>1021</v>
      </c>
      <c r="BO118" s="133">
        <v>1046</v>
      </c>
      <c r="BP118" s="135">
        <v>1114</v>
      </c>
      <c r="BQ118" s="135">
        <v>1161</v>
      </c>
      <c r="BR118" s="135">
        <v>1182</v>
      </c>
      <c r="BS118" s="133">
        <v>1159</v>
      </c>
      <c r="BT118" s="133">
        <v>1227</v>
      </c>
      <c r="BU118" s="133">
        <v>1317</v>
      </c>
      <c r="BV118" s="133">
        <v>1306</v>
      </c>
      <c r="BW118" s="133">
        <v>1299</v>
      </c>
      <c r="BX118" s="133">
        <v>1305</v>
      </c>
      <c r="BY118" s="133">
        <v>1265</v>
      </c>
      <c r="BZ118" s="133">
        <v>1278</v>
      </c>
      <c r="CA118" s="133">
        <v>1300</v>
      </c>
      <c r="CB118" s="133"/>
      <c r="CD118" s="613"/>
      <c r="CE118" s="186" t="s">
        <v>74</v>
      </c>
      <c r="CF118" s="133">
        <v>796</v>
      </c>
      <c r="CG118" s="135">
        <v>673</v>
      </c>
      <c r="CH118" s="135">
        <v>725</v>
      </c>
      <c r="CI118" s="133">
        <v>742</v>
      </c>
      <c r="CJ118" s="135">
        <v>785</v>
      </c>
      <c r="CK118" s="135">
        <v>789</v>
      </c>
      <c r="CL118" s="135">
        <v>799</v>
      </c>
      <c r="CM118" s="133">
        <v>758</v>
      </c>
      <c r="CN118" s="133">
        <v>761</v>
      </c>
      <c r="CO118" s="133">
        <v>696</v>
      </c>
      <c r="CP118" s="133">
        <v>672</v>
      </c>
      <c r="CQ118" s="133">
        <v>650</v>
      </c>
      <c r="CR118" s="133">
        <v>579</v>
      </c>
      <c r="CS118" s="133">
        <v>602</v>
      </c>
      <c r="CT118" s="133">
        <v>596</v>
      </c>
      <c r="CU118" s="133">
        <v>569</v>
      </c>
      <c r="CV118" s="133"/>
    </row>
    <row r="119" spans="2:100">
      <c r="B119" s="186" t="s">
        <v>10</v>
      </c>
      <c r="C119" s="133">
        <f t="shared" ref="C119:N119" si="554">Y119+BL122*$V$6+BL129*$V$8</f>
        <v>3497.6</v>
      </c>
      <c r="D119" s="133">
        <f t="shared" si="554"/>
        <v>3455.6</v>
      </c>
      <c r="E119" s="133">
        <f t="shared" si="554"/>
        <v>3801.2</v>
      </c>
      <c r="F119" s="133">
        <f t="shared" si="554"/>
        <v>3885</v>
      </c>
      <c r="G119" s="133">
        <f t="shared" si="554"/>
        <v>4151.3999999999996</v>
      </c>
      <c r="H119" s="133">
        <f t="shared" si="554"/>
        <v>4080</v>
      </c>
      <c r="I119" s="133">
        <f t="shared" si="554"/>
        <v>4286</v>
      </c>
      <c r="J119" s="133">
        <f t="shared" si="554"/>
        <v>4448.3999999999996</v>
      </c>
      <c r="K119" s="133">
        <f t="shared" si="554"/>
        <v>4705</v>
      </c>
      <c r="L119" s="133">
        <f t="shared" si="554"/>
        <v>4874.3999999999996</v>
      </c>
      <c r="M119" s="133">
        <f t="shared" si="554"/>
        <v>4769</v>
      </c>
      <c r="N119" s="133">
        <f t="shared" si="554"/>
        <v>5036.3999999999996</v>
      </c>
      <c r="O119" s="133">
        <f t="shared" ref="O119:R119" si="555">AK119+BX122*$V$6+BX129*$V$8</f>
        <v>5179.3999999999996</v>
      </c>
      <c r="P119" s="133">
        <f t="shared" si="555"/>
        <v>5163.3</v>
      </c>
      <c r="Q119" s="133">
        <f t="shared" si="555"/>
        <v>4796.6000000000004</v>
      </c>
      <c r="R119" s="133">
        <f t="shared" si="555"/>
        <v>5008.5</v>
      </c>
      <c r="S119" s="133"/>
      <c r="T119" s="204">
        <v>475.2783624127818</v>
      </c>
      <c r="U119" s="133"/>
      <c r="V119" s="119"/>
      <c r="W119" s="119"/>
      <c r="X119" s="186" t="s">
        <v>10</v>
      </c>
      <c r="Y119" s="133">
        <v>2294</v>
      </c>
      <c r="Z119" s="133">
        <v>2218</v>
      </c>
      <c r="AA119" s="133">
        <v>2441</v>
      </c>
      <c r="AB119" s="133">
        <v>2454</v>
      </c>
      <c r="AC119" s="133">
        <v>2590</v>
      </c>
      <c r="AD119" s="133">
        <v>2562</v>
      </c>
      <c r="AE119" s="133">
        <v>2678</v>
      </c>
      <c r="AF119" s="133">
        <v>2724</v>
      </c>
      <c r="AG119" s="416">
        <f>AZ116+AZ118+$V$11*AZ117</f>
        <v>2887</v>
      </c>
      <c r="AH119" s="133">
        <f t="shared" ref="AH119" si="556">BA116+BA118+$V$11*BA117</f>
        <v>2991</v>
      </c>
      <c r="AI119" s="133">
        <v>2898</v>
      </c>
      <c r="AJ119" s="133">
        <v>3090</v>
      </c>
      <c r="AK119" s="133">
        <v>3168.5</v>
      </c>
      <c r="AL119" s="133">
        <f t="shared" ref="AL119:AN119" si="557">BE116+BE118+$V$11*BE117</f>
        <v>3209</v>
      </c>
      <c r="AM119" s="133">
        <f t="shared" si="557"/>
        <v>3021.5</v>
      </c>
      <c r="AN119" s="133">
        <f t="shared" si="557"/>
        <v>3117.5</v>
      </c>
      <c r="AO119" s="133"/>
      <c r="AQ119" s="186" t="s">
        <v>129</v>
      </c>
      <c r="AR119" s="133">
        <v>889</v>
      </c>
      <c r="AS119" s="133">
        <v>823</v>
      </c>
      <c r="AT119" s="133">
        <v>849</v>
      </c>
      <c r="AU119" s="133">
        <v>874</v>
      </c>
      <c r="AV119" s="133">
        <v>862</v>
      </c>
      <c r="AW119" s="133">
        <v>810</v>
      </c>
      <c r="AX119" s="133">
        <v>1023</v>
      </c>
      <c r="AY119" s="133">
        <v>998</v>
      </c>
      <c r="AZ119" s="133">
        <v>1047</v>
      </c>
      <c r="BA119" s="133">
        <v>1060</v>
      </c>
      <c r="BB119" s="133">
        <v>915</v>
      </c>
      <c r="BC119" s="133">
        <v>931</v>
      </c>
      <c r="BD119" s="133">
        <v>963</v>
      </c>
      <c r="BE119" s="133">
        <v>913</v>
      </c>
      <c r="BF119" s="133">
        <v>950</v>
      </c>
      <c r="BG119" s="133">
        <v>933</v>
      </c>
      <c r="BH119" s="133"/>
      <c r="BJ119" s="600"/>
      <c r="BK119" s="186" t="s">
        <v>36</v>
      </c>
      <c r="BL119" s="141">
        <v>0</v>
      </c>
      <c r="BM119" s="141">
        <v>0</v>
      </c>
      <c r="BN119" s="141">
        <v>0</v>
      </c>
      <c r="BO119" s="141">
        <v>0</v>
      </c>
      <c r="BP119" s="141">
        <v>0</v>
      </c>
      <c r="BQ119" s="141">
        <v>0</v>
      </c>
      <c r="BR119" s="141">
        <v>0</v>
      </c>
      <c r="BS119" s="135">
        <v>0</v>
      </c>
      <c r="BT119" s="133">
        <v>0</v>
      </c>
      <c r="BU119" s="133">
        <v>0</v>
      </c>
      <c r="BV119" s="135">
        <v>0</v>
      </c>
      <c r="BW119" s="135">
        <v>0</v>
      </c>
      <c r="BX119" s="135">
        <v>0</v>
      </c>
      <c r="BY119" s="135">
        <v>0</v>
      </c>
      <c r="BZ119" s="135">
        <v>0</v>
      </c>
      <c r="CA119" s="135">
        <v>0</v>
      </c>
      <c r="CB119" s="135"/>
      <c r="CD119" s="613"/>
      <c r="CE119" s="186" t="s">
        <v>36</v>
      </c>
      <c r="CF119" s="133">
        <v>0</v>
      </c>
      <c r="CG119" s="135">
        <v>0</v>
      </c>
      <c r="CH119" s="135">
        <v>0</v>
      </c>
      <c r="CI119" s="133">
        <v>0</v>
      </c>
      <c r="CJ119" s="135">
        <v>0</v>
      </c>
      <c r="CK119" s="135">
        <v>0</v>
      </c>
      <c r="CL119" s="135">
        <v>0</v>
      </c>
      <c r="CM119" s="135">
        <v>0</v>
      </c>
      <c r="CN119" s="133">
        <v>0</v>
      </c>
      <c r="CO119" s="133">
        <v>0</v>
      </c>
      <c r="CP119" s="135">
        <v>0</v>
      </c>
      <c r="CQ119" s="135">
        <v>0</v>
      </c>
      <c r="CR119" s="135">
        <v>0</v>
      </c>
      <c r="CS119" s="135">
        <v>0</v>
      </c>
      <c r="CT119" s="135">
        <v>0</v>
      </c>
      <c r="CU119" s="135">
        <v>0</v>
      </c>
      <c r="CV119" s="135"/>
    </row>
    <row r="120" spans="2:100">
      <c r="B120" s="186" t="s">
        <v>11</v>
      </c>
      <c r="C120" s="133">
        <f t="shared" ref="C120:C121" si="558">Y120</f>
        <v>903</v>
      </c>
      <c r="D120" s="133">
        <f t="shared" ref="D120:D121" si="559">Z120</f>
        <v>842</v>
      </c>
      <c r="E120" s="133">
        <f t="shared" ref="E120:E121" si="560">AA120</f>
        <v>867</v>
      </c>
      <c r="F120" s="133">
        <f>AB120</f>
        <v>886</v>
      </c>
      <c r="G120" s="133">
        <f t="shared" ref="G120:G121" si="561">AC120</f>
        <v>872</v>
      </c>
      <c r="H120" s="133">
        <f t="shared" ref="H120:H121" si="562">AD120</f>
        <v>823</v>
      </c>
      <c r="I120" s="133">
        <f t="shared" ref="I120:I121" si="563">AE120</f>
        <v>1042</v>
      </c>
      <c r="J120" s="133">
        <f t="shared" ref="J120:J121" si="564">AF120</f>
        <v>1009</v>
      </c>
      <c r="K120" s="133">
        <f t="shared" ref="K120:K121" si="565">AG120</f>
        <v>1064</v>
      </c>
      <c r="L120" s="133">
        <f t="shared" ref="L120:N124" si="566">AH120</f>
        <v>1071</v>
      </c>
      <c r="M120" s="133">
        <f t="shared" si="566"/>
        <v>929</v>
      </c>
      <c r="N120" s="133">
        <f t="shared" si="566"/>
        <v>938</v>
      </c>
      <c r="O120" s="133">
        <f t="shared" ref="O120:O124" si="567">AK120</f>
        <v>972</v>
      </c>
      <c r="P120" s="133">
        <f t="shared" ref="P120:P124" si="568">AL120</f>
        <v>937</v>
      </c>
      <c r="Q120" s="133">
        <f t="shared" ref="Q120:Q124" si="569">AM120</f>
        <v>966</v>
      </c>
      <c r="R120" s="133">
        <f t="shared" ref="R120:R124" si="570">AN120</f>
        <v>944</v>
      </c>
      <c r="S120" s="133"/>
      <c r="T120" s="204">
        <v>97.290458593498968</v>
      </c>
      <c r="U120" s="133"/>
      <c r="V120" s="119"/>
      <c r="W120" s="119"/>
      <c r="X120" s="186" t="s">
        <v>11</v>
      </c>
      <c r="Y120" s="133">
        <v>903</v>
      </c>
      <c r="Z120" s="133">
        <v>842</v>
      </c>
      <c r="AA120" s="133">
        <v>867</v>
      </c>
      <c r="AB120" s="133">
        <v>886</v>
      </c>
      <c r="AC120" s="133">
        <v>872</v>
      </c>
      <c r="AD120" s="133">
        <v>823</v>
      </c>
      <c r="AE120" s="133">
        <v>1042</v>
      </c>
      <c r="AF120" s="133">
        <v>1009</v>
      </c>
      <c r="AG120" s="416">
        <f>AZ119+AZ120</f>
        <v>1064</v>
      </c>
      <c r="AH120" s="133">
        <f>BA119+BA120</f>
        <v>1071</v>
      </c>
      <c r="AI120" s="133">
        <v>929</v>
      </c>
      <c r="AJ120" s="133">
        <v>938</v>
      </c>
      <c r="AK120" s="133">
        <v>972</v>
      </c>
      <c r="AL120" s="133">
        <f t="shared" ref="AL120:AN120" si="571">BE119+BE120</f>
        <v>937</v>
      </c>
      <c r="AM120" s="133">
        <f t="shared" si="571"/>
        <v>966</v>
      </c>
      <c r="AN120" s="133">
        <f t="shared" si="571"/>
        <v>944</v>
      </c>
      <c r="AO120" s="133"/>
      <c r="AQ120" s="186" t="s">
        <v>130</v>
      </c>
      <c r="AR120" s="133">
        <v>14</v>
      </c>
      <c r="AS120" s="133">
        <v>19</v>
      </c>
      <c r="AT120" s="133">
        <v>18</v>
      </c>
      <c r="AU120" s="133">
        <v>12</v>
      </c>
      <c r="AV120" s="133">
        <v>10</v>
      </c>
      <c r="AW120" s="133">
        <v>13</v>
      </c>
      <c r="AX120" s="133">
        <v>19</v>
      </c>
      <c r="AY120" s="133">
        <v>11</v>
      </c>
      <c r="AZ120" s="133">
        <v>17</v>
      </c>
      <c r="BA120" s="133">
        <v>11</v>
      </c>
      <c r="BB120" s="133">
        <v>14</v>
      </c>
      <c r="BC120" s="133">
        <v>7</v>
      </c>
      <c r="BD120" s="133">
        <v>9</v>
      </c>
      <c r="BE120" s="133">
        <v>24</v>
      </c>
      <c r="BF120" s="133">
        <v>16</v>
      </c>
      <c r="BG120" s="133">
        <v>11</v>
      </c>
      <c r="BH120" s="133"/>
      <c r="BJ120" s="600"/>
      <c r="BK120" s="131" t="s">
        <v>144</v>
      </c>
      <c r="BL120" s="133">
        <v>0</v>
      </c>
      <c r="BM120" s="135">
        <v>0</v>
      </c>
      <c r="BN120" s="135">
        <v>0</v>
      </c>
      <c r="BO120" s="133">
        <v>0</v>
      </c>
      <c r="BP120" s="135">
        <v>0</v>
      </c>
      <c r="BQ120" s="135">
        <v>0</v>
      </c>
      <c r="BR120" s="135">
        <v>0</v>
      </c>
      <c r="BS120" s="135">
        <v>0</v>
      </c>
      <c r="BT120" s="133">
        <v>0</v>
      </c>
      <c r="BU120" s="135">
        <v>0</v>
      </c>
      <c r="BV120" s="133">
        <v>0</v>
      </c>
      <c r="BW120" s="135">
        <v>39</v>
      </c>
      <c r="BX120" s="135">
        <v>51</v>
      </c>
      <c r="BY120" s="135">
        <v>64</v>
      </c>
      <c r="BZ120" s="135">
        <v>39</v>
      </c>
      <c r="CA120" s="135">
        <v>27</v>
      </c>
      <c r="CB120" s="135"/>
      <c r="CD120" s="613"/>
      <c r="CE120" s="131" t="s">
        <v>144</v>
      </c>
      <c r="CF120" s="133">
        <v>0</v>
      </c>
      <c r="CG120" s="135">
        <v>0</v>
      </c>
      <c r="CH120" s="135">
        <v>0</v>
      </c>
      <c r="CI120" s="133">
        <v>0</v>
      </c>
      <c r="CJ120" s="135">
        <v>0</v>
      </c>
      <c r="CK120" s="135">
        <v>0</v>
      </c>
      <c r="CL120" s="135">
        <v>0</v>
      </c>
      <c r="CM120" s="135">
        <v>0</v>
      </c>
      <c r="CN120" s="133">
        <v>0</v>
      </c>
      <c r="CO120" s="135">
        <v>0</v>
      </c>
      <c r="CP120" s="133">
        <v>0</v>
      </c>
      <c r="CQ120" s="135">
        <v>57</v>
      </c>
      <c r="CR120" s="135">
        <v>79</v>
      </c>
      <c r="CS120" s="135">
        <v>70</v>
      </c>
      <c r="CT120" s="135">
        <v>43</v>
      </c>
      <c r="CU120" s="135">
        <v>40</v>
      </c>
      <c r="CV120" s="135"/>
    </row>
    <row r="121" spans="2:100">
      <c r="B121" s="186" t="s">
        <v>12</v>
      </c>
      <c r="C121" s="133">
        <f t="shared" si="558"/>
        <v>269</v>
      </c>
      <c r="D121" s="133">
        <f t="shared" si="559"/>
        <v>213</v>
      </c>
      <c r="E121" s="133">
        <f t="shared" si="560"/>
        <v>225</v>
      </c>
      <c r="F121" s="133">
        <f t="shared" ref="F121" si="572">AB121</f>
        <v>233</v>
      </c>
      <c r="G121" s="133">
        <f t="shared" si="561"/>
        <v>253</v>
      </c>
      <c r="H121" s="133">
        <f t="shared" si="562"/>
        <v>252</v>
      </c>
      <c r="I121" s="133">
        <f t="shared" si="563"/>
        <v>256</v>
      </c>
      <c r="J121" s="133">
        <f t="shared" si="564"/>
        <v>271</v>
      </c>
      <c r="K121" s="133">
        <f t="shared" si="565"/>
        <v>259</v>
      </c>
      <c r="L121" s="133">
        <f t="shared" si="566"/>
        <v>260</v>
      </c>
      <c r="M121" s="133">
        <f t="shared" si="566"/>
        <v>247</v>
      </c>
      <c r="N121" s="133">
        <f t="shared" si="566"/>
        <v>260</v>
      </c>
      <c r="O121" s="133">
        <f t="shared" si="567"/>
        <v>263</v>
      </c>
      <c r="P121" s="133">
        <f t="shared" si="568"/>
        <v>264</v>
      </c>
      <c r="Q121" s="133">
        <f t="shared" si="569"/>
        <v>237</v>
      </c>
      <c r="R121" s="133">
        <f t="shared" si="570"/>
        <v>286</v>
      </c>
      <c r="S121" s="133"/>
      <c r="T121" s="204">
        <v>19.168550632046578</v>
      </c>
      <c r="U121" s="133"/>
      <c r="V121" s="119"/>
      <c r="W121" s="119"/>
      <c r="X121" s="186" t="s">
        <v>12</v>
      </c>
      <c r="Y121" s="133">
        <v>269</v>
      </c>
      <c r="Z121" s="133">
        <v>213</v>
      </c>
      <c r="AA121" s="133">
        <v>225</v>
      </c>
      <c r="AB121" s="133">
        <v>233</v>
      </c>
      <c r="AC121" s="133">
        <v>253</v>
      </c>
      <c r="AD121" s="133">
        <v>252</v>
      </c>
      <c r="AE121" s="133">
        <v>256</v>
      </c>
      <c r="AF121" s="133">
        <v>271</v>
      </c>
      <c r="AG121" s="416">
        <f>SUM(AZ121:AZ123)</f>
        <v>259</v>
      </c>
      <c r="AH121" s="133">
        <f>SUM(BA121:BA123)</f>
        <v>260</v>
      </c>
      <c r="AI121" s="133">
        <v>247</v>
      </c>
      <c r="AJ121" s="133">
        <v>260</v>
      </c>
      <c r="AK121" s="133">
        <v>263</v>
      </c>
      <c r="AL121" s="133">
        <f t="shared" ref="AL121:AN121" si="573">SUM(BE121:BE123)</f>
        <v>264</v>
      </c>
      <c r="AM121" s="133">
        <f t="shared" si="573"/>
        <v>237</v>
      </c>
      <c r="AN121" s="133">
        <f t="shared" si="573"/>
        <v>286</v>
      </c>
      <c r="AO121" s="133"/>
      <c r="AP121" s="151"/>
      <c r="AQ121" s="186" t="s">
        <v>131</v>
      </c>
      <c r="AR121" s="133">
        <v>160</v>
      </c>
      <c r="AS121" s="133">
        <v>125</v>
      </c>
      <c r="AT121" s="133">
        <v>113</v>
      </c>
      <c r="AU121" s="133">
        <v>126</v>
      </c>
      <c r="AV121" s="133">
        <v>121</v>
      </c>
      <c r="AW121" s="133">
        <v>127</v>
      </c>
      <c r="AX121" s="133">
        <v>128</v>
      </c>
      <c r="AY121" s="133">
        <v>135</v>
      </c>
      <c r="AZ121" s="133">
        <v>124</v>
      </c>
      <c r="BA121" s="133">
        <v>130</v>
      </c>
      <c r="BB121" s="133">
        <v>109</v>
      </c>
      <c r="BC121" s="133">
        <v>100</v>
      </c>
      <c r="BD121" s="133">
        <v>101</v>
      </c>
      <c r="BE121" s="133">
        <v>106</v>
      </c>
      <c r="BF121" s="133">
        <v>86</v>
      </c>
      <c r="BG121" s="133">
        <v>88</v>
      </c>
      <c r="BH121" s="133"/>
      <c r="BJ121" s="600"/>
      <c r="BK121" s="186" t="s">
        <v>71</v>
      </c>
      <c r="BL121" s="133">
        <v>877</v>
      </c>
      <c r="BM121" s="135">
        <v>882</v>
      </c>
      <c r="BN121" s="135">
        <v>954</v>
      </c>
      <c r="BO121" s="133">
        <v>960</v>
      </c>
      <c r="BP121" s="135">
        <v>1033</v>
      </c>
      <c r="BQ121" s="135">
        <v>950</v>
      </c>
      <c r="BR121" s="135">
        <v>955</v>
      </c>
      <c r="BS121" s="135">
        <v>1048</v>
      </c>
      <c r="BT121" s="133">
        <v>1095</v>
      </c>
      <c r="BU121" s="133">
        <v>1158</v>
      </c>
      <c r="BV121" s="135">
        <v>1155</v>
      </c>
      <c r="BW121" s="135">
        <v>1161</v>
      </c>
      <c r="BX121" s="135">
        <v>1205</v>
      </c>
      <c r="BY121" s="135">
        <v>1249</v>
      </c>
      <c r="BZ121" s="135">
        <v>1215</v>
      </c>
      <c r="CA121" s="135">
        <v>1289</v>
      </c>
      <c r="CB121" s="135"/>
      <c r="CD121" s="613"/>
      <c r="CE121" s="186" t="s">
        <v>71</v>
      </c>
      <c r="CF121" s="133">
        <v>1124</v>
      </c>
      <c r="CG121" s="135">
        <v>1117</v>
      </c>
      <c r="CH121" s="135">
        <v>1188</v>
      </c>
      <c r="CI121" s="133">
        <v>1209</v>
      </c>
      <c r="CJ121" s="135">
        <v>1290</v>
      </c>
      <c r="CK121" s="135">
        <v>1212</v>
      </c>
      <c r="CL121" s="135">
        <v>1258</v>
      </c>
      <c r="CM121" s="135">
        <v>1281</v>
      </c>
      <c r="CN121" s="133">
        <v>1376</v>
      </c>
      <c r="CO121" s="133">
        <v>1374</v>
      </c>
      <c r="CP121" s="135">
        <v>1310</v>
      </c>
      <c r="CQ121" s="135">
        <v>1340</v>
      </c>
      <c r="CR121" s="135">
        <v>1344</v>
      </c>
      <c r="CS121" s="135">
        <v>1245</v>
      </c>
      <c r="CT121" s="135">
        <v>1094</v>
      </c>
      <c r="CU121" s="135">
        <v>1169</v>
      </c>
      <c r="CV121" s="135"/>
    </row>
    <row r="122" spans="2:100" ht="18" customHeight="1">
      <c r="B122" s="186" t="s">
        <v>146</v>
      </c>
      <c r="C122" s="195"/>
      <c r="D122" s="195"/>
      <c r="E122" s="195"/>
      <c r="F122" s="195">
        <f t="shared" ref="F122:F124" si="574">AB122</f>
        <v>59102164</v>
      </c>
      <c r="G122" s="195">
        <f t="shared" ref="G122:G124" si="575">AC122</f>
        <v>58424588</v>
      </c>
      <c r="H122" s="195">
        <f t="shared" ref="H122:H124" si="576">AD122</f>
        <v>68999975</v>
      </c>
      <c r="I122" s="195">
        <f t="shared" ref="I122:I124" si="577">AE122</f>
        <v>62442725</v>
      </c>
      <c r="J122" s="195">
        <f t="shared" ref="J122:J124" si="578">AF122</f>
        <v>55561194</v>
      </c>
      <c r="K122" s="195">
        <f t="shared" ref="K122:K124" si="579">AG122</f>
        <v>39479900.878076926</v>
      </c>
      <c r="L122" s="195">
        <f t="shared" ref="L122:N122" si="580">AH122</f>
        <v>45114431.600807697</v>
      </c>
      <c r="M122" s="195">
        <f t="shared" si="580"/>
        <v>40136381.617384613</v>
      </c>
      <c r="N122" s="195">
        <f t="shared" si="580"/>
        <v>42963872.901179492</v>
      </c>
      <c r="O122" s="195">
        <f t="shared" si="567"/>
        <v>42576359.800269231</v>
      </c>
      <c r="P122" s="195">
        <f t="shared" si="568"/>
        <v>57065196.40880128</v>
      </c>
      <c r="Q122" s="195">
        <f t="shared" si="569"/>
        <v>50872443.753726497</v>
      </c>
      <c r="R122" s="422">
        <f t="shared" si="570"/>
        <v>0</v>
      </c>
      <c r="S122" s="195"/>
      <c r="T122" s="204">
        <v>5383981.2653059205</v>
      </c>
      <c r="U122" s="133"/>
      <c r="V122" s="119"/>
      <c r="W122" s="119"/>
      <c r="X122" s="186" t="s">
        <v>146</v>
      </c>
      <c r="Y122" s="195"/>
      <c r="Z122" s="195"/>
      <c r="AA122" s="195"/>
      <c r="AB122" s="195">
        <v>59102164</v>
      </c>
      <c r="AC122" s="195">
        <v>58424588</v>
      </c>
      <c r="AD122" s="195">
        <v>68999975</v>
      </c>
      <c r="AE122" s="195">
        <v>62442725</v>
      </c>
      <c r="AF122" s="195">
        <v>55561194</v>
      </c>
      <c r="AG122" s="417">
        <v>39479900.878076926</v>
      </c>
      <c r="AH122" s="195">
        <v>45114431.600807697</v>
      </c>
      <c r="AI122" s="195">
        <v>40136381.617384613</v>
      </c>
      <c r="AJ122" s="195">
        <v>42963872.901179492</v>
      </c>
      <c r="AK122" s="195">
        <v>42576359.800269231</v>
      </c>
      <c r="AL122" s="195">
        <v>57065196.40880128</v>
      </c>
      <c r="AM122" s="195">
        <v>50872443.753726497</v>
      </c>
      <c r="AN122" s="195"/>
      <c r="AO122" s="195"/>
      <c r="AQ122" s="186" t="s">
        <v>147</v>
      </c>
      <c r="AR122" s="133">
        <v>0</v>
      </c>
      <c r="AS122" s="133">
        <v>0</v>
      </c>
      <c r="AT122" s="133">
        <v>0</v>
      </c>
      <c r="AU122" s="133">
        <v>0</v>
      </c>
      <c r="AV122" s="133">
        <v>0</v>
      </c>
      <c r="AW122" s="133">
        <v>0</v>
      </c>
      <c r="AX122" s="133">
        <v>0</v>
      </c>
      <c r="AY122" s="133">
        <v>0</v>
      </c>
      <c r="AZ122" s="133">
        <v>0</v>
      </c>
      <c r="BA122" s="133">
        <v>0</v>
      </c>
      <c r="BB122" s="133">
        <v>0</v>
      </c>
      <c r="BC122" s="133">
        <v>0</v>
      </c>
      <c r="BD122" s="133">
        <v>0</v>
      </c>
      <c r="BE122" s="133">
        <v>0</v>
      </c>
      <c r="BF122" s="133">
        <v>0</v>
      </c>
      <c r="BG122" s="133">
        <v>0</v>
      </c>
      <c r="BH122" s="133"/>
      <c r="BJ122" s="601"/>
      <c r="BK122" s="191" t="s">
        <v>53</v>
      </c>
      <c r="BL122" s="192">
        <f>BL119+BL121+$V$11*BL120</f>
        <v>877</v>
      </c>
      <c r="BM122" s="193">
        <f t="shared" ref="BM122" si="581">BM119+BM121+$V$11*BM120</f>
        <v>882</v>
      </c>
      <c r="BN122" s="193">
        <f t="shared" ref="BN122" si="582">BN119+BN121+$V$11*BN120</f>
        <v>954</v>
      </c>
      <c r="BO122" s="192">
        <f t="shared" ref="BO122" si="583">BO119+BO121+$V$11*BO120</f>
        <v>960</v>
      </c>
      <c r="BP122" s="193">
        <f t="shared" ref="BP122" si="584">BP119+BP121+$V$11*BP120</f>
        <v>1033</v>
      </c>
      <c r="BQ122" s="193">
        <f t="shared" ref="BQ122" si="585">BQ119+BQ121+$V$11*BQ120</f>
        <v>950</v>
      </c>
      <c r="BR122" s="193">
        <f t="shared" ref="BR122" si="586">BR119+BR121+$V$11*BR120</f>
        <v>955</v>
      </c>
      <c r="BS122" s="194">
        <f t="shared" ref="BS122" si="587">BS119+BS121+$V$11*BS120</f>
        <v>1048</v>
      </c>
      <c r="BT122" s="194">
        <f t="shared" ref="BT122" si="588">BT119+BT121+$V$11*BT120</f>
        <v>1095</v>
      </c>
      <c r="BU122" s="194">
        <f t="shared" ref="BU122" si="589">BU119+BU121+$V$11*BU120</f>
        <v>1158</v>
      </c>
      <c r="BV122" s="193">
        <v>1155</v>
      </c>
      <c r="BW122" s="389">
        <v>1180.5</v>
      </c>
      <c r="BX122" s="389">
        <v>1230.5</v>
      </c>
      <c r="BY122" s="389">
        <f>BY119+BY121+$V$11*BY120</f>
        <v>1281</v>
      </c>
      <c r="BZ122" s="389">
        <f t="shared" ref="BZ122:CA122" si="590">BZ119+BZ121+$V$11*BZ120</f>
        <v>1234.5</v>
      </c>
      <c r="CA122" s="389">
        <f t="shared" si="590"/>
        <v>1302.5</v>
      </c>
      <c r="CB122" s="473"/>
      <c r="CD122" s="614"/>
      <c r="CE122" s="123" t="s">
        <v>53</v>
      </c>
      <c r="CF122" s="194">
        <f t="shared" ref="CF122" si="591">CF119+CF121+$V$11*CF120</f>
        <v>1124</v>
      </c>
      <c r="CG122" s="194">
        <f t="shared" ref="CG122" si="592">CG119+CG121+$V$11*CG120</f>
        <v>1117</v>
      </c>
      <c r="CH122" s="194">
        <f t="shared" ref="CH122" si="593">CH119+CH121+$V$11*CH120</f>
        <v>1188</v>
      </c>
      <c r="CI122" s="194">
        <f t="shared" ref="CI122" si="594">CI119+CI121+$V$11*CI120</f>
        <v>1209</v>
      </c>
      <c r="CJ122" s="194">
        <f t="shared" ref="CJ122" si="595">CJ119+CJ121+$V$11*CJ120</f>
        <v>1290</v>
      </c>
      <c r="CK122" s="194">
        <f t="shared" ref="CK122" si="596">CK119+CK121+$V$11*CK120</f>
        <v>1212</v>
      </c>
      <c r="CL122" s="194">
        <f t="shared" ref="CL122" si="597">CL119+CL121+$V$11*CL120</f>
        <v>1258</v>
      </c>
      <c r="CM122" s="194">
        <f t="shared" ref="CM122" si="598">CM119+CM121+$V$11*CM120</f>
        <v>1281</v>
      </c>
      <c r="CN122" s="194">
        <f t="shared" ref="CN122" si="599">CN119+CN121+$V$11*CN120</f>
        <v>1376</v>
      </c>
      <c r="CO122" s="194">
        <v>1374</v>
      </c>
      <c r="CP122" s="194">
        <v>1310</v>
      </c>
      <c r="CQ122" s="194">
        <v>1368.5</v>
      </c>
      <c r="CR122" s="194">
        <v>1383.5</v>
      </c>
      <c r="CS122" s="194">
        <f t="shared" ref="CS122:CT122" si="600">CS119+CS121+$V$11*CS120</f>
        <v>1280</v>
      </c>
      <c r="CT122" s="389">
        <f t="shared" si="600"/>
        <v>1115.5</v>
      </c>
      <c r="CU122" s="389">
        <f t="shared" ref="CU122" si="601">CU119+CU121+$V$11*CU120</f>
        <v>1189</v>
      </c>
      <c r="CV122" s="473"/>
    </row>
    <row r="123" spans="2:100" ht="18" customHeight="1">
      <c r="B123" s="186" t="s">
        <v>16</v>
      </c>
      <c r="C123" s="199">
        <f t="shared" ref="C123:C124" si="602">Y123</f>
        <v>16.930763950905213</v>
      </c>
      <c r="D123" s="199">
        <f t="shared" ref="D123:D124" si="603">Z123</f>
        <v>16.902267098494953</v>
      </c>
      <c r="E123" s="199">
        <f t="shared" ref="E123:E124" si="604">AA123</f>
        <v>18.587568183606493</v>
      </c>
      <c r="F123" s="199">
        <f t="shared" si="574"/>
        <v>18.773907278012953</v>
      </c>
      <c r="G123" s="199">
        <f t="shared" si="575"/>
        <v>19.530611783217751</v>
      </c>
      <c r="H123" s="199">
        <f t="shared" si="576"/>
        <v>18.573831342071685</v>
      </c>
      <c r="I123" s="199">
        <f t="shared" si="577"/>
        <v>18.327109476762622</v>
      </c>
      <c r="J123" s="199">
        <f t="shared" si="578"/>
        <v>18.261534129761472</v>
      </c>
      <c r="K123" s="199">
        <f t="shared" si="579"/>
        <v>20.001847532389551</v>
      </c>
      <c r="L123" s="199">
        <f t="shared" ref="L123:N124" si="605">AH123</f>
        <v>21.617988247793747</v>
      </c>
      <c r="M123" s="199">
        <f t="shared" si="605"/>
        <v>21.001420385919818</v>
      </c>
      <c r="N123" s="199">
        <f t="shared" si="605"/>
        <v>22.8371247394794</v>
      </c>
      <c r="O123" s="199">
        <f t="shared" si="567"/>
        <v>22.788351581435602</v>
      </c>
      <c r="P123" s="199">
        <f t="shared" si="568"/>
        <v>23.618106478971374</v>
      </c>
      <c r="Q123" s="199">
        <f t="shared" si="569"/>
        <v>22.698930224172127</v>
      </c>
      <c r="R123" s="199">
        <f t="shared" si="570"/>
        <v>23.143794666719458</v>
      </c>
      <c r="S123" s="199"/>
      <c r="T123" s="360">
        <v>1.3984511709788969</v>
      </c>
      <c r="U123" s="133"/>
      <c r="V123" s="119"/>
      <c r="W123" s="119"/>
      <c r="X123" s="186" t="s">
        <v>16</v>
      </c>
      <c r="Y123" s="199">
        <v>16.930763950905213</v>
      </c>
      <c r="Z123" s="199">
        <v>16.902267098494953</v>
      </c>
      <c r="AA123" s="199">
        <v>18.587568183606493</v>
      </c>
      <c r="AB123" s="199">
        <v>18.773907278012953</v>
      </c>
      <c r="AC123" s="199">
        <v>19.530611783217751</v>
      </c>
      <c r="AD123" s="199">
        <v>18.573831342071685</v>
      </c>
      <c r="AE123" s="199">
        <v>18.327109476762622</v>
      </c>
      <c r="AF123" s="199">
        <v>18.261534129761472</v>
      </c>
      <c r="AG123" s="418">
        <f>(AZ116+AZ118+$V$11*AZ117)/DH11*100</f>
        <v>20.001847532389551</v>
      </c>
      <c r="AH123" s="199">
        <f>(BA116+BA118+$V$11*BA117)/DI11*100</f>
        <v>21.617988247793747</v>
      </c>
      <c r="AI123" s="199">
        <v>21.001420385919818</v>
      </c>
      <c r="AJ123" s="199">
        <v>22.8371247394794</v>
      </c>
      <c r="AK123" s="199">
        <v>22.788351581435602</v>
      </c>
      <c r="AL123" s="199">
        <f>(BE116+BE118+$V$11*BE117)/DM11*100</f>
        <v>23.618106478971374</v>
      </c>
      <c r="AM123" s="199">
        <f>(BF116+BF118+$V$11*BF117)/DN11*100</f>
        <v>22.698930224172127</v>
      </c>
      <c r="AN123" s="199">
        <f>(BG116+BG118+$V$11*BG117)/DO11*100</f>
        <v>23.143794666719458</v>
      </c>
      <c r="AO123" s="199"/>
      <c r="AQ123" s="197" t="s">
        <v>132</v>
      </c>
      <c r="AR123" s="198">
        <v>109</v>
      </c>
      <c r="AS123" s="198">
        <v>88</v>
      </c>
      <c r="AT123" s="198">
        <v>112</v>
      </c>
      <c r="AU123" s="198">
        <v>107</v>
      </c>
      <c r="AV123" s="198">
        <v>132</v>
      </c>
      <c r="AW123" s="198">
        <v>125</v>
      </c>
      <c r="AX123" s="198">
        <v>128</v>
      </c>
      <c r="AY123" s="198">
        <v>136</v>
      </c>
      <c r="AZ123" s="198">
        <v>135</v>
      </c>
      <c r="BA123" s="198">
        <v>130</v>
      </c>
      <c r="BB123" s="198">
        <v>138</v>
      </c>
      <c r="BC123" s="198">
        <v>160</v>
      </c>
      <c r="BD123" s="198">
        <v>162</v>
      </c>
      <c r="BE123" s="198">
        <v>158</v>
      </c>
      <c r="BF123" s="198">
        <v>151</v>
      </c>
      <c r="BG123" s="198">
        <v>198</v>
      </c>
      <c r="BH123" s="133"/>
      <c r="BJ123" s="602" t="s">
        <v>99</v>
      </c>
      <c r="BK123" s="186" t="s">
        <v>72</v>
      </c>
      <c r="BL123" s="133">
        <v>249</v>
      </c>
      <c r="BM123" s="135">
        <v>205</v>
      </c>
      <c r="BN123" s="135">
        <v>234</v>
      </c>
      <c r="BO123" s="133">
        <v>201</v>
      </c>
      <c r="BP123" s="135">
        <v>184</v>
      </c>
      <c r="BQ123" s="135">
        <v>200</v>
      </c>
      <c r="BR123" s="135">
        <v>137</v>
      </c>
      <c r="BS123" s="132">
        <v>153</v>
      </c>
      <c r="BT123" s="132">
        <v>129</v>
      </c>
      <c r="BU123" s="132">
        <v>99</v>
      </c>
      <c r="BV123" s="132">
        <v>85</v>
      </c>
      <c r="BW123" s="132">
        <v>104</v>
      </c>
      <c r="BX123" s="132">
        <v>105</v>
      </c>
      <c r="BY123" s="132">
        <v>97</v>
      </c>
      <c r="BZ123" s="133">
        <v>94</v>
      </c>
      <c r="CA123" s="133">
        <v>61</v>
      </c>
      <c r="CB123" s="133"/>
      <c r="CD123" s="615" t="s">
        <v>52</v>
      </c>
      <c r="CE123" s="186" t="s">
        <v>72</v>
      </c>
      <c r="CF123" s="133">
        <v>1826</v>
      </c>
      <c r="CG123" s="135">
        <v>1416</v>
      </c>
      <c r="CH123" s="135">
        <v>1499</v>
      </c>
      <c r="CI123" s="133">
        <v>1539</v>
      </c>
      <c r="CJ123" s="135">
        <v>1566</v>
      </c>
      <c r="CK123" s="135">
        <v>1560</v>
      </c>
      <c r="CL123" s="135">
        <v>1280</v>
      </c>
      <c r="CM123" s="133">
        <v>1326</v>
      </c>
      <c r="CN123" s="133">
        <v>1301</v>
      </c>
      <c r="CO123" s="133">
        <v>1163</v>
      </c>
      <c r="CP123" s="133">
        <v>1164</v>
      </c>
      <c r="CQ123" s="133">
        <v>1161</v>
      </c>
      <c r="CR123" s="133">
        <v>1191</v>
      </c>
      <c r="CS123" s="133">
        <v>1361</v>
      </c>
      <c r="CT123" s="133">
        <v>1228</v>
      </c>
      <c r="CU123" s="133">
        <v>1201</v>
      </c>
      <c r="CV123" s="133"/>
    </row>
    <row r="124" spans="2:100">
      <c r="B124" s="200" t="s">
        <v>17</v>
      </c>
      <c r="C124" s="201">
        <f t="shared" si="602"/>
        <v>0.37840845854201449</v>
      </c>
      <c r="D124" s="201">
        <f t="shared" si="603"/>
        <v>0.37651122625215888</v>
      </c>
      <c r="E124" s="201">
        <f t="shared" si="604"/>
        <v>0.3952</v>
      </c>
      <c r="F124" s="201">
        <f t="shared" si="574"/>
        <v>0.42177650429799429</v>
      </c>
      <c r="G124" s="201">
        <f t="shared" si="575"/>
        <v>0.41546391752577322</v>
      </c>
      <c r="H124" s="201">
        <f t="shared" si="576"/>
        <v>0.40779092702169623</v>
      </c>
      <c r="I124" s="201">
        <f t="shared" si="577"/>
        <v>0.47050147492625366</v>
      </c>
      <c r="J124" s="201">
        <f t="shared" si="578"/>
        <v>0.47472315840154067</v>
      </c>
      <c r="K124" s="201">
        <f t="shared" si="579"/>
        <v>0.51110014800197334</v>
      </c>
      <c r="L124" s="201">
        <f t="shared" si="605"/>
        <v>0.49243951612903225</v>
      </c>
      <c r="M124" s="201">
        <f t="shared" si="566"/>
        <v>0.49414414414414415</v>
      </c>
      <c r="N124" s="201">
        <f t="shared" si="566"/>
        <v>0.47394747811588162</v>
      </c>
      <c r="O124" s="201">
        <f t="shared" si="567"/>
        <v>0.48281374900079937</v>
      </c>
      <c r="P124" s="201">
        <f t="shared" si="568"/>
        <v>0.53236098450319047</v>
      </c>
      <c r="Q124" s="201">
        <f t="shared" si="569"/>
        <v>0.58361284139913749</v>
      </c>
      <c r="R124" s="201">
        <f t="shared" si="570"/>
        <v>0.56624946050927927</v>
      </c>
      <c r="S124" s="202"/>
      <c r="T124" s="361">
        <v>4.646028739447094</v>
      </c>
      <c r="U124" s="203"/>
      <c r="V124" s="119"/>
      <c r="W124" s="119"/>
      <c r="X124" s="200" t="s">
        <v>17</v>
      </c>
      <c r="Y124" s="201">
        <v>0.37840845854201449</v>
      </c>
      <c r="Z124" s="201">
        <v>0.37651122625215888</v>
      </c>
      <c r="AA124" s="201">
        <v>0.3952</v>
      </c>
      <c r="AB124" s="201">
        <v>0.42177650429799429</v>
      </c>
      <c r="AC124" s="201">
        <v>0.41546391752577322</v>
      </c>
      <c r="AD124" s="201">
        <v>0.40779092702169623</v>
      </c>
      <c r="AE124" s="201">
        <v>0.47050147492625366</v>
      </c>
      <c r="AF124" s="201">
        <v>0.47472315840154067</v>
      </c>
      <c r="AG124" s="419">
        <v>0.51110014800197334</v>
      </c>
      <c r="AH124" s="201">
        <v>0.49243951612903225</v>
      </c>
      <c r="AI124" s="201">
        <v>0.49414414414414415</v>
      </c>
      <c r="AJ124" s="201">
        <v>0.47394747811588162</v>
      </c>
      <c r="AK124" s="201">
        <v>0.48281374900079937</v>
      </c>
      <c r="AL124" s="201">
        <v>0.53236098450319047</v>
      </c>
      <c r="AM124" s="201">
        <v>0.58361284139913749</v>
      </c>
      <c r="AN124" s="201">
        <v>0.56624946050927927</v>
      </c>
      <c r="AO124" s="202"/>
      <c r="AZ124" s="319"/>
      <c r="BJ124" s="600"/>
      <c r="BK124" s="186" t="s">
        <v>73</v>
      </c>
      <c r="BL124" s="133">
        <v>296</v>
      </c>
      <c r="BM124" s="135">
        <v>284</v>
      </c>
      <c r="BN124" s="135">
        <v>311</v>
      </c>
      <c r="BO124" s="133">
        <v>320</v>
      </c>
      <c r="BP124" s="135">
        <v>341</v>
      </c>
      <c r="BQ124" s="135">
        <v>365</v>
      </c>
      <c r="BR124" s="135">
        <v>327</v>
      </c>
      <c r="BS124" s="133">
        <v>313</v>
      </c>
      <c r="BT124" s="133">
        <v>291</v>
      </c>
      <c r="BU124" s="133">
        <v>285</v>
      </c>
      <c r="BV124" s="133">
        <v>238</v>
      </c>
      <c r="BW124" s="133">
        <v>235</v>
      </c>
      <c r="BX124" s="133">
        <v>233</v>
      </c>
      <c r="BY124" s="133">
        <v>235</v>
      </c>
      <c r="BZ124" s="133">
        <v>263</v>
      </c>
      <c r="CA124" s="133">
        <v>197</v>
      </c>
      <c r="CB124" s="133"/>
      <c r="CD124" s="616"/>
      <c r="CE124" s="186" t="s">
        <v>73</v>
      </c>
      <c r="CF124" s="133">
        <v>1381</v>
      </c>
      <c r="CG124" s="135">
        <v>1215</v>
      </c>
      <c r="CH124" s="135">
        <v>1269</v>
      </c>
      <c r="CI124" s="133">
        <v>1407</v>
      </c>
      <c r="CJ124" s="135">
        <v>1425</v>
      </c>
      <c r="CK124" s="135">
        <v>1578</v>
      </c>
      <c r="CL124" s="135">
        <v>1355</v>
      </c>
      <c r="CM124" s="133">
        <v>1438</v>
      </c>
      <c r="CN124" s="133">
        <v>1464</v>
      </c>
      <c r="CO124" s="133">
        <v>1511</v>
      </c>
      <c r="CP124" s="133">
        <v>1410</v>
      </c>
      <c r="CQ124" s="133">
        <v>1360</v>
      </c>
      <c r="CR124" s="133">
        <v>1396</v>
      </c>
      <c r="CS124" s="133">
        <v>1392</v>
      </c>
      <c r="CT124" s="133">
        <v>1428</v>
      </c>
      <c r="CU124" s="133">
        <v>1352</v>
      </c>
      <c r="CV124" s="133"/>
    </row>
    <row r="125" spans="2:100">
      <c r="G125" s="119"/>
      <c r="H125" s="119"/>
      <c r="I125" s="119"/>
      <c r="J125" s="119"/>
      <c r="K125" s="119"/>
      <c r="L125" s="119"/>
      <c r="M125" s="119"/>
      <c r="N125" s="119"/>
      <c r="O125" s="119"/>
      <c r="P125" s="119"/>
      <c r="Q125" s="119"/>
      <c r="R125" s="119"/>
      <c r="S125" s="151"/>
      <c r="T125" s="91"/>
      <c r="U125" s="319"/>
      <c r="V125" s="119"/>
      <c r="W125" s="119"/>
      <c r="AG125" s="281"/>
      <c r="AH125" s="319"/>
      <c r="AM125" s="307"/>
      <c r="AN125" s="151"/>
      <c r="AO125" s="151"/>
      <c r="AZ125" s="319"/>
      <c r="BJ125" s="600"/>
      <c r="BK125" s="186" t="s">
        <v>74</v>
      </c>
      <c r="BL125" s="133">
        <v>515</v>
      </c>
      <c r="BM125" s="135">
        <v>448</v>
      </c>
      <c r="BN125" s="135">
        <v>484</v>
      </c>
      <c r="BO125" s="133">
        <v>505</v>
      </c>
      <c r="BP125" s="135">
        <v>587</v>
      </c>
      <c r="BQ125" s="135">
        <v>595</v>
      </c>
      <c r="BR125" s="135">
        <v>596</v>
      </c>
      <c r="BS125" s="133">
        <v>580</v>
      </c>
      <c r="BT125" s="133">
        <v>591</v>
      </c>
      <c r="BU125" s="133">
        <v>548</v>
      </c>
      <c r="BV125" s="133">
        <v>541</v>
      </c>
      <c r="BW125" s="133">
        <v>528</v>
      </c>
      <c r="BX125" s="133">
        <v>455</v>
      </c>
      <c r="BY125" s="133">
        <v>468</v>
      </c>
      <c r="BZ125" s="133">
        <v>463</v>
      </c>
      <c r="CA125" s="133">
        <v>427</v>
      </c>
      <c r="CB125" s="133"/>
      <c r="CD125" s="616"/>
      <c r="CE125" s="186" t="s">
        <v>74</v>
      </c>
      <c r="CF125" s="133">
        <v>1268</v>
      </c>
      <c r="CG125" s="135">
        <v>1126</v>
      </c>
      <c r="CH125" s="135">
        <v>1264</v>
      </c>
      <c r="CI125" s="133">
        <v>1314</v>
      </c>
      <c r="CJ125" s="135">
        <v>1503</v>
      </c>
      <c r="CK125" s="135">
        <v>1562</v>
      </c>
      <c r="CL125" s="135">
        <v>1575</v>
      </c>
      <c r="CM125" s="133">
        <v>1561</v>
      </c>
      <c r="CN125" s="133">
        <v>1648</v>
      </c>
      <c r="CO125" s="133">
        <v>1717</v>
      </c>
      <c r="CP125" s="133">
        <v>1716</v>
      </c>
      <c r="CQ125" s="133">
        <v>1705</v>
      </c>
      <c r="CR125" s="133">
        <v>1636</v>
      </c>
      <c r="CS125" s="133">
        <v>1599</v>
      </c>
      <c r="CT125" s="133">
        <v>1608</v>
      </c>
      <c r="CU125" s="133">
        <v>1585</v>
      </c>
      <c r="CV125" s="133"/>
    </row>
    <row r="126" spans="2:100">
      <c r="F126" s="180"/>
      <c r="K126" s="180" t="s">
        <v>14</v>
      </c>
      <c r="T126" s="362"/>
      <c r="U126" s="320"/>
      <c r="V126" s="119"/>
      <c r="W126" s="119"/>
      <c r="AB126" s="180"/>
      <c r="AC126" s="180"/>
      <c r="AD126" s="180"/>
      <c r="AE126" s="180"/>
      <c r="AF126" s="320"/>
      <c r="AG126" s="220"/>
      <c r="AH126" s="320"/>
      <c r="AI126" s="320"/>
      <c r="AJ126" s="320"/>
      <c r="AK126" s="320"/>
      <c r="AL126" s="186"/>
      <c r="AM126" s="186"/>
      <c r="AN126" s="181"/>
      <c r="AO126" s="181"/>
      <c r="AZ126" s="319"/>
      <c r="BJ126" s="600"/>
      <c r="BK126" s="186" t="s">
        <v>36</v>
      </c>
      <c r="BL126" s="133">
        <v>0</v>
      </c>
      <c r="BM126" s="135">
        <v>0</v>
      </c>
      <c r="BN126" s="135">
        <v>0</v>
      </c>
      <c r="BO126" s="133">
        <v>0</v>
      </c>
      <c r="BP126" s="135">
        <v>0</v>
      </c>
      <c r="BQ126" s="135">
        <v>0</v>
      </c>
      <c r="BR126" s="135">
        <v>0</v>
      </c>
      <c r="BS126" s="135">
        <v>0</v>
      </c>
      <c r="BT126" s="133">
        <v>0</v>
      </c>
      <c r="BU126" s="133">
        <v>0</v>
      </c>
      <c r="BV126" s="135">
        <v>0</v>
      </c>
      <c r="BW126" s="135">
        <v>0</v>
      </c>
      <c r="BX126" s="135">
        <v>0</v>
      </c>
      <c r="BY126" s="135">
        <v>0</v>
      </c>
      <c r="BZ126" s="135">
        <v>0</v>
      </c>
      <c r="CA126" s="135">
        <v>0</v>
      </c>
      <c r="CB126" s="135"/>
      <c r="CD126" s="616"/>
      <c r="CE126" s="186" t="s">
        <v>36</v>
      </c>
      <c r="CF126" s="133">
        <v>0</v>
      </c>
      <c r="CG126" s="135">
        <v>0</v>
      </c>
      <c r="CH126" s="135">
        <v>0</v>
      </c>
      <c r="CI126" s="133">
        <v>0</v>
      </c>
      <c r="CJ126" s="135">
        <v>0</v>
      </c>
      <c r="CK126" s="135">
        <v>0</v>
      </c>
      <c r="CL126" s="135">
        <v>0</v>
      </c>
      <c r="CM126" s="135">
        <v>0</v>
      </c>
      <c r="CN126" s="133">
        <v>0</v>
      </c>
      <c r="CO126" s="133">
        <v>0</v>
      </c>
      <c r="CP126" s="135">
        <v>0</v>
      </c>
      <c r="CQ126" s="135">
        <v>0</v>
      </c>
      <c r="CR126" s="135">
        <v>0</v>
      </c>
      <c r="CS126" s="135">
        <v>0</v>
      </c>
      <c r="CT126" s="135">
        <v>0</v>
      </c>
      <c r="CU126" s="135">
        <v>0</v>
      </c>
      <c r="CV126" s="135"/>
    </row>
    <row r="127" spans="2:100">
      <c r="F127" s="180"/>
      <c r="T127" s="362"/>
      <c r="U127" s="320"/>
      <c r="V127" s="119"/>
      <c r="W127" s="119"/>
      <c r="AB127" s="180"/>
      <c r="AC127" s="180"/>
      <c r="AD127" s="180"/>
      <c r="AE127" s="180"/>
      <c r="AF127" s="320"/>
      <c r="AG127" s="220"/>
      <c r="AH127" s="320"/>
      <c r="AI127" s="320"/>
      <c r="AJ127" s="320"/>
      <c r="AK127" s="320"/>
      <c r="AL127" s="186"/>
      <c r="AM127" s="186"/>
      <c r="AN127" s="181"/>
      <c r="AO127" s="181"/>
      <c r="AZ127" s="319"/>
      <c r="BJ127" s="600"/>
      <c r="BK127" s="131" t="s">
        <v>144</v>
      </c>
      <c r="BL127" s="133">
        <v>0</v>
      </c>
      <c r="BM127" s="135">
        <v>0</v>
      </c>
      <c r="BN127" s="135">
        <v>0</v>
      </c>
      <c r="BO127" s="133">
        <v>0</v>
      </c>
      <c r="BP127" s="135">
        <v>0</v>
      </c>
      <c r="BQ127" s="135">
        <v>0</v>
      </c>
      <c r="BR127" s="135">
        <v>0</v>
      </c>
      <c r="BS127" s="135">
        <v>0</v>
      </c>
      <c r="BT127" s="133">
        <v>0</v>
      </c>
      <c r="BU127" s="135">
        <v>0</v>
      </c>
      <c r="BV127" s="133">
        <v>0</v>
      </c>
      <c r="BW127" s="135">
        <v>54</v>
      </c>
      <c r="BX127" s="135">
        <v>69</v>
      </c>
      <c r="BY127" s="135">
        <v>65</v>
      </c>
      <c r="BZ127" s="135">
        <v>39</v>
      </c>
      <c r="CA127" s="135">
        <v>36</v>
      </c>
      <c r="CB127" s="135"/>
      <c r="CD127" s="616"/>
      <c r="CE127" s="131" t="s">
        <v>144</v>
      </c>
      <c r="CF127" s="133">
        <v>0</v>
      </c>
      <c r="CG127" s="135">
        <v>0</v>
      </c>
      <c r="CH127" s="135">
        <v>0</v>
      </c>
      <c r="CI127" s="133">
        <v>0</v>
      </c>
      <c r="CJ127" s="135">
        <v>0</v>
      </c>
      <c r="CK127" s="135">
        <v>0</v>
      </c>
      <c r="CL127" s="135">
        <v>0</v>
      </c>
      <c r="CM127" s="135">
        <v>0</v>
      </c>
      <c r="CN127" s="133">
        <v>0</v>
      </c>
      <c r="CO127" s="135">
        <v>0</v>
      </c>
      <c r="CP127" s="133">
        <v>0</v>
      </c>
      <c r="CQ127" s="135">
        <v>90</v>
      </c>
      <c r="CR127" s="135">
        <v>110</v>
      </c>
      <c r="CS127" s="135">
        <v>124</v>
      </c>
      <c r="CT127" s="135">
        <v>74</v>
      </c>
      <c r="CU127" s="135">
        <v>59</v>
      </c>
      <c r="CV127" s="135"/>
    </row>
    <row r="128" spans="2:100">
      <c r="F128" s="180"/>
      <c r="T128" s="362"/>
      <c r="U128" s="320"/>
      <c r="V128" s="119"/>
      <c r="W128" s="119"/>
      <c r="AB128" s="180"/>
      <c r="AC128" s="180"/>
      <c r="AD128" s="180"/>
      <c r="AE128" s="180"/>
      <c r="AF128" s="320"/>
      <c r="AG128" s="220"/>
      <c r="AH128" s="320"/>
      <c r="AI128" s="320"/>
      <c r="AJ128" s="320"/>
      <c r="AK128" s="320"/>
      <c r="AL128" s="186"/>
      <c r="AM128" s="186"/>
      <c r="AN128" s="181"/>
      <c r="AO128" s="181"/>
      <c r="AQ128" s="151"/>
      <c r="AR128" s="151"/>
      <c r="AS128" s="151"/>
      <c r="AT128" s="151"/>
      <c r="AU128" s="151"/>
      <c r="AV128" s="151"/>
      <c r="AW128" s="151"/>
      <c r="AX128" s="151"/>
      <c r="AY128" s="151"/>
      <c r="AZ128" s="307"/>
      <c r="BA128" s="307"/>
      <c r="BB128" s="307"/>
      <c r="BC128" s="307"/>
      <c r="BD128" s="307"/>
      <c r="BE128" s="151"/>
      <c r="BF128" s="151"/>
      <c r="BG128" s="151"/>
      <c r="BH128" s="151"/>
      <c r="BJ128" s="600"/>
      <c r="BK128" s="186" t="s">
        <v>71</v>
      </c>
      <c r="BL128" s="133">
        <v>502</v>
      </c>
      <c r="BM128" s="135">
        <v>532</v>
      </c>
      <c r="BN128" s="135">
        <v>597</v>
      </c>
      <c r="BO128" s="133">
        <v>663</v>
      </c>
      <c r="BP128" s="135">
        <v>735</v>
      </c>
      <c r="BQ128" s="135">
        <v>758</v>
      </c>
      <c r="BR128" s="135">
        <v>844</v>
      </c>
      <c r="BS128" s="135">
        <v>886</v>
      </c>
      <c r="BT128" s="133">
        <v>942</v>
      </c>
      <c r="BU128" s="133">
        <v>957</v>
      </c>
      <c r="BV128" s="135">
        <v>947</v>
      </c>
      <c r="BW128" s="135">
        <v>975</v>
      </c>
      <c r="BX128" s="135">
        <v>992</v>
      </c>
      <c r="BY128" s="135">
        <v>897</v>
      </c>
      <c r="BZ128" s="135">
        <v>768</v>
      </c>
      <c r="CA128" s="135">
        <v>831</v>
      </c>
      <c r="CB128" s="135"/>
      <c r="CD128" s="616"/>
      <c r="CE128" s="186" t="s">
        <v>71</v>
      </c>
      <c r="CF128" s="133">
        <v>757</v>
      </c>
      <c r="CG128" s="135">
        <v>829</v>
      </c>
      <c r="CH128" s="135">
        <v>960</v>
      </c>
      <c r="CI128" s="133">
        <v>1077</v>
      </c>
      <c r="CJ128" s="135">
        <v>1213</v>
      </c>
      <c r="CK128" s="135">
        <v>1254</v>
      </c>
      <c r="CL128" s="135">
        <v>1385</v>
      </c>
      <c r="CM128" s="135">
        <v>1539</v>
      </c>
      <c r="CN128" s="133">
        <v>1603</v>
      </c>
      <c r="CO128" s="133">
        <v>1698</v>
      </c>
      <c r="CP128" s="135">
        <v>1739</v>
      </c>
      <c r="CQ128" s="135">
        <v>1771</v>
      </c>
      <c r="CR128" s="135">
        <v>1845</v>
      </c>
      <c r="CS128" s="135">
        <v>1798</v>
      </c>
      <c r="CT128" s="135">
        <v>1657</v>
      </c>
      <c r="CU128" s="135">
        <v>1782</v>
      </c>
      <c r="CV128" s="135"/>
    </row>
    <row r="129" spans="2:100">
      <c r="F129" s="180"/>
      <c r="T129" s="362"/>
      <c r="U129" s="320"/>
      <c r="V129" s="119"/>
      <c r="W129" s="119"/>
      <c r="AB129" s="180"/>
      <c r="AC129" s="180"/>
      <c r="AD129" s="180"/>
      <c r="AE129" s="180"/>
      <c r="AF129" s="320"/>
      <c r="AG129" s="220"/>
      <c r="AH129" s="320"/>
      <c r="AI129" s="320"/>
      <c r="AJ129" s="320"/>
      <c r="AK129" s="320"/>
      <c r="AL129" s="186"/>
      <c r="AM129" s="186"/>
      <c r="AN129" s="181"/>
      <c r="AO129" s="181"/>
      <c r="AQ129" s="151"/>
      <c r="AR129" s="151"/>
      <c r="AS129" s="151"/>
      <c r="AT129" s="151"/>
      <c r="AU129" s="151"/>
      <c r="AV129" s="151"/>
      <c r="AW129" s="151"/>
      <c r="AX129" s="151"/>
      <c r="AY129" s="151"/>
      <c r="AZ129" s="307"/>
      <c r="BA129" s="307"/>
      <c r="BB129" s="307"/>
      <c r="BC129" s="307"/>
      <c r="BD129" s="307"/>
      <c r="BE129" s="151"/>
      <c r="BF129" s="151"/>
      <c r="BG129" s="151"/>
      <c r="BH129" s="151"/>
      <c r="BJ129" s="601"/>
      <c r="BK129" s="207" t="s">
        <v>53</v>
      </c>
      <c r="BL129" s="192">
        <f>BL126+BL128+$V$11*BL127</f>
        <v>502</v>
      </c>
      <c r="BM129" s="193">
        <f t="shared" ref="BM129" si="606">BM126+BM128+$V$11*BM127</f>
        <v>532</v>
      </c>
      <c r="BN129" s="193">
        <f t="shared" ref="BN129" si="607">BN126+BN128+$V$11*BN127</f>
        <v>597</v>
      </c>
      <c r="BO129" s="192">
        <f t="shared" ref="BO129" si="608">BO126+BO128+$V$11*BO127</f>
        <v>663</v>
      </c>
      <c r="BP129" s="193">
        <f t="shared" ref="BP129" si="609">BP126+BP128+$V$11*BP127</f>
        <v>735</v>
      </c>
      <c r="BQ129" s="193">
        <f t="shared" ref="BQ129" si="610">BQ126+BQ128+$V$11*BQ127</f>
        <v>758</v>
      </c>
      <c r="BR129" s="193">
        <f t="shared" ref="BR129" si="611">BR126+BR128+$V$11*BR127</f>
        <v>844</v>
      </c>
      <c r="BS129" s="194">
        <f t="shared" ref="BS129" si="612">BS126+BS128+$V$11*BS127</f>
        <v>886</v>
      </c>
      <c r="BT129" s="194">
        <f t="shared" ref="BT129" si="613">BT126+BT128+$V$11*BT127</f>
        <v>942</v>
      </c>
      <c r="BU129" s="194">
        <f t="shared" ref="BU129" si="614">BU126+BU128+$V$11*BU127</f>
        <v>957</v>
      </c>
      <c r="BV129" s="193">
        <v>947</v>
      </c>
      <c r="BW129" s="389">
        <v>1002</v>
      </c>
      <c r="BX129" s="389">
        <v>1026.5</v>
      </c>
      <c r="BY129" s="389">
        <f>BY126+BY128+$V$11*BY127</f>
        <v>929.5</v>
      </c>
      <c r="BZ129" s="389">
        <f t="shared" ref="BZ129:CA129" si="615">BZ126+BZ128+$V$11*BZ127</f>
        <v>787.5</v>
      </c>
      <c r="CA129" s="389">
        <f t="shared" si="615"/>
        <v>849</v>
      </c>
      <c r="CB129" s="473"/>
      <c r="CD129" s="617"/>
      <c r="CE129" s="123" t="s">
        <v>53</v>
      </c>
      <c r="CF129" s="194">
        <f t="shared" ref="CF129" si="616">CF126+CF128+$V$11*CF127</f>
        <v>757</v>
      </c>
      <c r="CG129" s="194">
        <f t="shared" ref="CG129" si="617">CG126+CG128+$V$11*CG127</f>
        <v>829</v>
      </c>
      <c r="CH129" s="194">
        <f t="shared" ref="CH129" si="618">CH126+CH128+$V$11*CH127</f>
        <v>960</v>
      </c>
      <c r="CI129" s="194">
        <f t="shared" ref="CI129" si="619">CI126+CI128+$V$11*CI127</f>
        <v>1077</v>
      </c>
      <c r="CJ129" s="194">
        <f t="shared" ref="CJ129" si="620">CJ126+CJ128+$V$11*CJ127</f>
        <v>1213</v>
      </c>
      <c r="CK129" s="194">
        <f t="shared" ref="CK129" si="621">CK126+CK128+$V$11*CK127</f>
        <v>1254</v>
      </c>
      <c r="CL129" s="194">
        <f t="shared" ref="CL129" si="622">CL126+CL128+$V$11*CL127</f>
        <v>1385</v>
      </c>
      <c r="CM129" s="194">
        <f t="shared" ref="CM129" si="623">CM126+CM128+$V$11*CM127</f>
        <v>1539</v>
      </c>
      <c r="CN129" s="194">
        <f t="shared" ref="CN129" si="624">CN126+CN128+$V$11*CN127</f>
        <v>1603</v>
      </c>
      <c r="CO129" s="194">
        <v>1698</v>
      </c>
      <c r="CP129" s="194">
        <v>1739</v>
      </c>
      <c r="CQ129" s="194">
        <v>1816</v>
      </c>
      <c r="CR129" s="194">
        <v>1900</v>
      </c>
      <c r="CS129" s="194">
        <f t="shared" ref="CS129:CT129" si="625">CS126+CS128+$V$11*CS127</f>
        <v>1860</v>
      </c>
      <c r="CT129" s="389">
        <f t="shared" si="625"/>
        <v>1694</v>
      </c>
      <c r="CU129" s="389">
        <f t="shared" ref="CU129" si="626">CU126+CU128+$V$11*CU127</f>
        <v>1811.5</v>
      </c>
      <c r="CV129" s="473"/>
    </row>
    <row r="130" spans="2:100">
      <c r="B130" s="186"/>
      <c r="C130" s="186"/>
      <c r="D130" s="186"/>
      <c r="E130" s="186"/>
      <c r="F130" s="195"/>
      <c r="G130" s="195"/>
      <c r="H130" s="195"/>
      <c r="I130" s="195"/>
      <c r="J130" s="195"/>
      <c r="K130" s="195"/>
      <c r="L130" s="195"/>
      <c r="M130" s="195"/>
      <c r="N130" s="195"/>
      <c r="O130" s="195"/>
      <c r="P130" s="195"/>
      <c r="Q130" s="195"/>
      <c r="R130" s="195"/>
      <c r="S130" s="195"/>
      <c r="T130" s="214"/>
      <c r="U130" s="195"/>
      <c r="V130" s="188"/>
      <c r="W130" s="126"/>
      <c r="X130" s="186"/>
      <c r="Y130" s="186"/>
      <c r="Z130" s="186"/>
      <c r="AA130" s="186"/>
      <c r="AB130" s="195"/>
      <c r="AC130" s="195"/>
      <c r="AD130" s="195"/>
      <c r="AE130" s="195"/>
      <c r="AF130" s="195"/>
      <c r="AG130" s="417"/>
      <c r="AH130" s="195"/>
      <c r="AI130" s="195"/>
      <c r="AJ130" s="195"/>
      <c r="AK130" s="195"/>
      <c r="AL130" s="195"/>
      <c r="AM130" s="195"/>
      <c r="AN130" s="195"/>
      <c r="AO130" s="195"/>
      <c r="AQ130" s="151"/>
      <c r="AR130" s="151"/>
      <c r="AS130" s="151"/>
      <c r="AT130" s="151"/>
      <c r="AU130" s="151"/>
      <c r="AV130" s="151"/>
      <c r="AW130" s="151"/>
      <c r="AX130" s="151"/>
      <c r="AY130" s="151"/>
      <c r="AZ130" s="307"/>
      <c r="BA130" s="307"/>
      <c r="BB130" s="307"/>
      <c r="BC130" s="307"/>
      <c r="BD130" s="307"/>
      <c r="BE130" s="151"/>
      <c r="BF130" s="151"/>
      <c r="BG130" s="151"/>
      <c r="BH130" s="151"/>
      <c r="BJ130" s="381"/>
      <c r="BK130" s="208"/>
      <c r="BL130" s="208"/>
      <c r="BM130" s="208"/>
      <c r="BN130" s="208"/>
      <c r="BO130" s="208"/>
      <c r="BP130" s="208"/>
      <c r="BQ130" s="208"/>
      <c r="BR130" s="208"/>
      <c r="BS130" s="322"/>
      <c r="BT130" s="322"/>
      <c r="BU130" s="322"/>
      <c r="BV130" s="322"/>
      <c r="BW130" s="307"/>
      <c r="BX130" s="307"/>
      <c r="BY130" s="307"/>
      <c r="CD130" s="380"/>
      <c r="CN130" s="319"/>
      <c r="CP130" s="307"/>
      <c r="CQ130" s="307"/>
      <c r="CR130" s="307"/>
      <c r="CS130" s="307"/>
    </row>
    <row r="131" spans="2:100">
      <c r="B131" s="123" t="s">
        <v>8</v>
      </c>
      <c r="C131" s="123" t="s">
        <v>122</v>
      </c>
      <c r="D131" s="123" t="s">
        <v>121</v>
      </c>
      <c r="E131" s="123" t="s">
        <v>120</v>
      </c>
      <c r="F131" s="123" t="s">
        <v>49</v>
      </c>
      <c r="G131" s="123" t="s">
        <v>48</v>
      </c>
      <c r="H131" s="123" t="s">
        <v>47</v>
      </c>
      <c r="I131" s="123" t="s">
        <v>46</v>
      </c>
      <c r="J131" s="123" t="s">
        <v>45</v>
      </c>
      <c r="K131" s="123" t="s">
        <v>44</v>
      </c>
      <c r="L131" s="123" t="s">
        <v>43</v>
      </c>
      <c r="M131" s="123" t="s">
        <v>95</v>
      </c>
      <c r="N131" s="123" t="s">
        <v>69</v>
      </c>
      <c r="O131" s="123" t="s">
        <v>77</v>
      </c>
      <c r="P131" s="123" t="s">
        <v>143</v>
      </c>
      <c r="Q131" s="123" t="str">
        <f>Q115</f>
        <v>2018-19</v>
      </c>
      <c r="R131" s="123" t="str">
        <f>R115</f>
        <v>2019-20</v>
      </c>
      <c r="S131" s="125"/>
      <c r="T131" s="85" t="s">
        <v>111</v>
      </c>
      <c r="U131" s="125"/>
      <c r="V131" s="119"/>
      <c r="W131" s="119"/>
      <c r="X131" s="123" t="s">
        <v>8</v>
      </c>
      <c r="Y131" s="123" t="s">
        <v>122</v>
      </c>
      <c r="Z131" s="123" t="s">
        <v>121</v>
      </c>
      <c r="AA131" s="123" t="s">
        <v>120</v>
      </c>
      <c r="AB131" s="123" t="s">
        <v>49</v>
      </c>
      <c r="AC131" s="123" t="s">
        <v>48</v>
      </c>
      <c r="AD131" s="123" t="s">
        <v>47</v>
      </c>
      <c r="AE131" s="123" t="s">
        <v>46</v>
      </c>
      <c r="AF131" s="123" t="s">
        <v>45</v>
      </c>
      <c r="AG131" s="191" t="s">
        <v>44</v>
      </c>
      <c r="AH131" s="123" t="s">
        <v>43</v>
      </c>
      <c r="AI131" s="123" t="s">
        <v>95</v>
      </c>
      <c r="AJ131" s="123" t="s">
        <v>69</v>
      </c>
      <c r="AK131" s="123" t="s">
        <v>77</v>
      </c>
      <c r="AL131" s="123" t="str">
        <f>$AL$3</f>
        <v>2017-18</v>
      </c>
      <c r="AM131" s="123" t="str">
        <f>AM99</f>
        <v>2018-19</v>
      </c>
      <c r="AN131" s="123" t="str">
        <f>AN115</f>
        <v>2019-20</v>
      </c>
      <c r="AO131" s="125"/>
      <c r="AQ131" s="123" t="s">
        <v>8</v>
      </c>
      <c r="AR131" s="123" t="s">
        <v>122</v>
      </c>
      <c r="AS131" s="123" t="s">
        <v>121</v>
      </c>
      <c r="AT131" s="123" t="s">
        <v>120</v>
      </c>
      <c r="AU131" s="123" t="s">
        <v>49</v>
      </c>
      <c r="AV131" s="123" t="s">
        <v>48</v>
      </c>
      <c r="AW131" s="123" t="s">
        <v>47</v>
      </c>
      <c r="AX131" s="123" t="s">
        <v>46</v>
      </c>
      <c r="AY131" s="123" t="s">
        <v>45</v>
      </c>
      <c r="AZ131" s="123" t="s">
        <v>44</v>
      </c>
      <c r="BA131" s="123" t="s">
        <v>43</v>
      </c>
      <c r="BB131" s="123" t="s">
        <v>95</v>
      </c>
      <c r="BC131" s="125" t="s">
        <v>69</v>
      </c>
      <c r="BD131" s="125" t="s">
        <v>77</v>
      </c>
      <c r="BE131" s="125" t="str">
        <f t="shared" ref="BE131:BF131" si="627">BE115</f>
        <v>2017-18</v>
      </c>
      <c r="BF131" s="125" t="str">
        <f t="shared" si="627"/>
        <v>2018-19</v>
      </c>
      <c r="BG131" s="125" t="str">
        <f>BG115</f>
        <v>2019-20</v>
      </c>
      <c r="BH131" s="125"/>
      <c r="BJ131" s="218"/>
      <c r="BK131" s="123" t="s">
        <v>8</v>
      </c>
      <c r="BL131" s="123" t="s">
        <v>122</v>
      </c>
      <c r="BM131" s="123" t="s">
        <v>121</v>
      </c>
      <c r="BN131" s="123" t="s">
        <v>120</v>
      </c>
      <c r="BO131" s="123" t="s">
        <v>49</v>
      </c>
      <c r="BP131" s="123" t="s">
        <v>48</v>
      </c>
      <c r="BQ131" s="123" t="s">
        <v>47</v>
      </c>
      <c r="BR131" s="123" t="s">
        <v>46</v>
      </c>
      <c r="BS131" s="123" t="s">
        <v>45</v>
      </c>
      <c r="BT131" s="123" t="s">
        <v>44</v>
      </c>
      <c r="BU131" s="123" t="s">
        <v>43</v>
      </c>
      <c r="BV131" s="123" t="s">
        <v>95</v>
      </c>
      <c r="BW131" s="125" t="s">
        <v>69</v>
      </c>
      <c r="BX131" s="125" t="str">
        <f t="shared" ref="BX131:CA131" si="628">BX115</f>
        <v>2016-17</v>
      </c>
      <c r="BY131" s="125" t="str">
        <f t="shared" si="628"/>
        <v>2017-18</v>
      </c>
      <c r="BZ131" s="125" t="str">
        <f t="shared" si="628"/>
        <v>2018-19</v>
      </c>
      <c r="CA131" s="125" t="str">
        <f t="shared" si="628"/>
        <v>2019-20</v>
      </c>
      <c r="CB131" s="125"/>
      <c r="CD131" s="380"/>
      <c r="CE131" s="123" t="s">
        <v>8</v>
      </c>
      <c r="CF131" s="123" t="s">
        <v>122</v>
      </c>
      <c r="CG131" s="123" t="s">
        <v>121</v>
      </c>
      <c r="CH131" s="123" t="s">
        <v>120</v>
      </c>
      <c r="CI131" s="123" t="s">
        <v>49</v>
      </c>
      <c r="CJ131" s="123" t="s">
        <v>48</v>
      </c>
      <c r="CK131" s="123" t="s">
        <v>47</v>
      </c>
      <c r="CL131" s="123" t="s">
        <v>46</v>
      </c>
      <c r="CM131" s="123" t="s">
        <v>45</v>
      </c>
      <c r="CN131" s="123" t="s">
        <v>44</v>
      </c>
      <c r="CO131" s="123" t="s">
        <v>43</v>
      </c>
      <c r="CP131" s="123" t="s">
        <v>95</v>
      </c>
      <c r="CQ131" s="123" t="s">
        <v>69</v>
      </c>
      <c r="CR131" s="123" t="str">
        <f>CR115</f>
        <v>2016-17</v>
      </c>
      <c r="CS131" s="123" t="str">
        <f t="shared" ref="CS131:CU131" si="629">CS115</f>
        <v>2017-18</v>
      </c>
      <c r="CT131" s="123" t="str">
        <f t="shared" si="629"/>
        <v>2018-19</v>
      </c>
      <c r="CU131" s="123" t="str">
        <f t="shared" si="629"/>
        <v>2019-20</v>
      </c>
      <c r="CV131" s="125"/>
    </row>
    <row r="132" spans="2:100">
      <c r="B132" s="186" t="s">
        <v>72</v>
      </c>
      <c r="C132" s="133">
        <f t="shared" ref="C132:N134" si="630">Y132+BL132*$V$6+BL139*$V$8</f>
        <v>5010.2</v>
      </c>
      <c r="D132" s="133">
        <f t="shared" si="630"/>
        <v>7534.4</v>
      </c>
      <c r="E132" s="133">
        <f t="shared" si="630"/>
        <v>7754.8</v>
      </c>
      <c r="F132" s="133">
        <f t="shared" si="630"/>
        <v>5635.6</v>
      </c>
      <c r="G132" s="133">
        <f t="shared" si="630"/>
        <v>5776.6</v>
      </c>
      <c r="H132" s="133">
        <f t="shared" si="630"/>
        <v>5084.6000000000004</v>
      </c>
      <c r="I132" s="133">
        <f t="shared" si="630"/>
        <v>4987.2</v>
      </c>
      <c r="J132" s="133">
        <f t="shared" si="630"/>
        <v>4641.3999999999996</v>
      </c>
      <c r="K132" s="133">
        <f t="shared" si="630"/>
        <v>4590.8</v>
      </c>
      <c r="L132" s="133">
        <f t="shared" si="630"/>
        <v>4598.6000000000004</v>
      </c>
      <c r="M132" s="133">
        <f t="shared" si="630"/>
        <v>4952.6000000000004</v>
      </c>
      <c r="N132" s="133">
        <f t="shared" si="630"/>
        <v>5199.8</v>
      </c>
      <c r="O132" s="133">
        <f t="shared" ref="O132:R132" si="631">AK132+BX132*$V$6+BX139*$V$8</f>
        <v>5171.2</v>
      </c>
      <c r="P132" s="133">
        <f t="shared" si="631"/>
        <v>5707.8</v>
      </c>
      <c r="Q132" s="133">
        <f t="shared" si="631"/>
        <v>5437.2</v>
      </c>
      <c r="R132" s="133">
        <f t="shared" si="631"/>
        <v>5292.6</v>
      </c>
      <c r="S132" s="187"/>
      <c r="T132" s="204">
        <v>1182.8854102480882</v>
      </c>
      <c r="U132" s="133"/>
      <c r="V132" s="119"/>
      <c r="W132" s="119"/>
      <c r="X132" s="186" t="s">
        <v>72</v>
      </c>
      <c r="Y132" s="133">
        <v>3992</v>
      </c>
      <c r="Z132" s="133">
        <v>5773</v>
      </c>
      <c r="AA132" s="133">
        <v>5943</v>
      </c>
      <c r="AB132" s="133">
        <v>4402</v>
      </c>
      <c r="AC132" s="133">
        <v>4472</v>
      </c>
      <c r="AD132" s="133">
        <v>3916</v>
      </c>
      <c r="AE132" s="133">
        <v>3858</v>
      </c>
      <c r="AF132" s="133">
        <v>3571</v>
      </c>
      <c r="AG132" s="416">
        <v>3552</v>
      </c>
      <c r="AH132" s="133">
        <v>3543</v>
      </c>
      <c r="AI132" s="133">
        <v>3881</v>
      </c>
      <c r="AJ132" s="133">
        <v>4146</v>
      </c>
      <c r="AK132" s="133">
        <v>4156</v>
      </c>
      <c r="AL132" s="133">
        <v>4581</v>
      </c>
      <c r="AM132" s="133">
        <v>4470</v>
      </c>
      <c r="AN132" s="133">
        <v>4416</v>
      </c>
      <c r="AO132" s="133"/>
      <c r="AQ132" s="186" t="s">
        <v>128</v>
      </c>
      <c r="AR132" s="133">
        <v>0</v>
      </c>
      <c r="AS132" s="133">
        <v>0</v>
      </c>
      <c r="AT132" s="133">
        <v>0</v>
      </c>
      <c r="AU132" s="133">
        <v>0</v>
      </c>
      <c r="AV132" s="133">
        <v>0</v>
      </c>
      <c r="AW132" s="133">
        <v>0</v>
      </c>
      <c r="AX132" s="133">
        <v>0</v>
      </c>
      <c r="AY132" s="133">
        <v>0</v>
      </c>
      <c r="AZ132" s="133">
        <v>0</v>
      </c>
      <c r="BA132" s="133">
        <v>0</v>
      </c>
      <c r="BB132" s="133">
        <v>0</v>
      </c>
      <c r="BC132" s="132">
        <v>0</v>
      </c>
      <c r="BD132" s="132">
        <v>0</v>
      </c>
      <c r="BE132" s="132">
        <v>0</v>
      </c>
      <c r="BF132" s="132">
        <v>0</v>
      </c>
      <c r="BG132" s="132">
        <v>0</v>
      </c>
      <c r="BH132" s="133"/>
      <c r="BJ132" s="602" t="s">
        <v>98</v>
      </c>
      <c r="BK132" s="186" t="s">
        <v>72</v>
      </c>
      <c r="BL132" s="133">
        <v>1214</v>
      </c>
      <c r="BM132" s="135">
        <v>1853</v>
      </c>
      <c r="BN132" s="135">
        <v>1951</v>
      </c>
      <c r="BO132" s="133">
        <v>1462</v>
      </c>
      <c r="BP132" s="135">
        <v>1597</v>
      </c>
      <c r="BQ132" s="135">
        <v>1422</v>
      </c>
      <c r="BR132" s="135">
        <v>1374</v>
      </c>
      <c r="BS132" s="132">
        <v>1308</v>
      </c>
      <c r="BT132" s="132">
        <v>1281</v>
      </c>
      <c r="BU132" s="132">
        <v>1282</v>
      </c>
      <c r="BV132" s="132">
        <v>1297</v>
      </c>
      <c r="BW132" s="132">
        <v>1286</v>
      </c>
      <c r="BX132" s="132">
        <v>1249</v>
      </c>
      <c r="BY132" s="132">
        <v>1336</v>
      </c>
      <c r="BZ132" s="132">
        <v>1194</v>
      </c>
      <c r="CA132" s="132">
        <v>1087</v>
      </c>
      <c r="CB132" s="133"/>
      <c r="CD132" s="612" t="s">
        <v>51</v>
      </c>
      <c r="CE132" s="189" t="s">
        <v>72</v>
      </c>
      <c r="CF132" s="132">
        <v>80</v>
      </c>
      <c r="CG132" s="166">
        <v>474</v>
      </c>
      <c r="CH132" s="166">
        <v>423</v>
      </c>
      <c r="CI132" s="132">
        <v>100</v>
      </c>
      <c r="CJ132" s="166">
        <v>51</v>
      </c>
      <c r="CK132" s="166">
        <v>54</v>
      </c>
      <c r="CL132" s="166">
        <v>41</v>
      </c>
      <c r="CM132" s="132">
        <v>35</v>
      </c>
      <c r="CN132" s="132">
        <v>26</v>
      </c>
      <c r="CO132" s="132">
        <v>48</v>
      </c>
      <c r="CP132" s="133">
        <v>56</v>
      </c>
      <c r="CQ132" s="133">
        <v>36</v>
      </c>
      <c r="CR132" s="133">
        <v>28</v>
      </c>
      <c r="CS132" s="133">
        <v>85</v>
      </c>
      <c r="CT132" s="132">
        <v>24</v>
      </c>
      <c r="CU132" s="132">
        <v>19</v>
      </c>
      <c r="CV132" s="133"/>
    </row>
    <row r="133" spans="2:100">
      <c r="B133" s="186" t="s">
        <v>73</v>
      </c>
      <c r="C133" s="133">
        <f t="shared" si="630"/>
        <v>4443.6000000000004</v>
      </c>
      <c r="D133" s="133">
        <f t="shared" si="630"/>
        <v>5324.4</v>
      </c>
      <c r="E133" s="133">
        <f t="shared" si="630"/>
        <v>6311.2</v>
      </c>
      <c r="F133" s="133">
        <f t="shared" si="630"/>
        <v>5793.8</v>
      </c>
      <c r="G133" s="133">
        <f t="shared" si="630"/>
        <v>5841.8</v>
      </c>
      <c r="H133" s="133">
        <f t="shared" si="630"/>
        <v>5967.8</v>
      </c>
      <c r="I133" s="133">
        <f t="shared" si="630"/>
        <v>5265.6</v>
      </c>
      <c r="J133" s="133">
        <f t="shared" si="630"/>
        <v>5246</v>
      </c>
      <c r="K133" s="133">
        <f t="shared" si="630"/>
        <v>5266.6</v>
      </c>
      <c r="L133" s="133">
        <f t="shared" si="630"/>
        <v>5378.2</v>
      </c>
      <c r="M133" s="133">
        <f t="shared" si="630"/>
        <v>5306.6</v>
      </c>
      <c r="N133" s="133">
        <f t="shared" si="630"/>
        <v>5504</v>
      </c>
      <c r="O133" s="133">
        <f t="shared" ref="O133:R133" si="632">AK133+BX133*$V$6+BX140*$V$8</f>
        <v>5638.6</v>
      </c>
      <c r="P133" s="133">
        <f t="shared" si="632"/>
        <v>5979.4</v>
      </c>
      <c r="Q133" s="133">
        <f t="shared" si="632"/>
        <v>5710.4</v>
      </c>
      <c r="R133" s="133">
        <f t="shared" si="632"/>
        <v>5860.8</v>
      </c>
      <c r="S133" s="187"/>
      <c r="T133" s="204">
        <v>522.65665168976409</v>
      </c>
      <c r="U133" s="133"/>
      <c r="V133" s="119"/>
      <c r="W133" s="119"/>
      <c r="X133" s="186" t="s">
        <v>73</v>
      </c>
      <c r="Y133" s="133">
        <v>3528</v>
      </c>
      <c r="Z133" s="133">
        <v>4126</v>
      </c>
      <c r="AA133" s="133">
        <v>4897</v>
      </c>
      <c r="AB133" s="133">
        <v>4534</v>
      </c>
      <c r="AC133" s="133">
        <v>4533</v>
      </c>
      <c r="AD133" s="133">
        <v>4601</v>
      </c>
      <c r="AE133" s="133">
        <v>4041</v>
      </c>
      <c r="AF133" s="133">
        <v>4003</v>
      </c>
      <c r="AG133" s="416">
        <v>4019</v>
      </c>
      <c r="AH133" s="133">
        <v>4090</v>
      </c>
      <c r="AI133" s="133">
        <v>4075</v>
      </c>
      <c r="AJ133" s="133">
        <v>4245</v>
      </c>
      <c r="AK133" s="133">
        <v>4442</v>
      </c>
      <c r="AL133" s="133">
        <v>4761</v>
      </c>
      <c r="AM133" s="133">
        <v>4644</v>
      </c>
      <c r="AN133" s="133">
        <v>4773</v>
      </c>
      <c r="AO133" s="133"/>
      <c r="AQ133" s="131" t="s">
        <v>144</v>
      </c>
      <c r="AR133" s="133">
        <v>0</v>
      </c>
      <c r="AS133" s="135">
        <v>0</v>
      </c>
      <c r="AT133" s="135">
        <v>0</v>
      </c>
      <c r="AU133" s="133">
        <v>0</v>
      </c>
      <c r="AV133" s="135">
        <v>0</v>
      </c>
      <c r="AW133" s="135">
        <v>0</v>
      </c>
      <c r="AX133" s="135">
        <v>0</v>
      </c>
      <c r="AY133" s="135">
        <v>0</v>
      </c>
      <c r="AZ133" s="133">
        <v>0</v>
      </c>
      <c r="BA133" s="135">
        <v>0</v>
      </c>
      <c r="BB133" s="133">
        <v>0</v>
      </c>
      <c r="BC133" s="133">
        <v>130</v>
      </c>
      <c r="BD133" s="133">
        <v>91</v>
      </c>
      <c r="BE133" s="133">
        <v>102</v>
      </c>
      <c r="BF133" s="133">
        <v>91</v>
      </c>
      <c r="BG133" s="133">
        <v>97</v>
      </c>
      <c r="BH133" s="133"/>
      <c r="BJ133" s="600"/>
      <c r="BK133" s="186" t="s">
        <v>73</v>
      </c>
      <c r="BL133" s="133">
        <v>987</v>
      </c>
      <c r="BM133" s="135">
        <v>1163</v>
      </c>
      <c r="BN133" s="135">
        <v>1374</v>
      </c>
      <c r="BO133" s="133">
        <v>1406</v>
      </c>
      <c r="BP133" s="135">
        <v>1496</v>
      </c>
      <c r="BQ133" s="135">
        <v>1576</v>
      </c>
      <c r="BR133" s="135">
        <v>1407</v>
      </c>
      <c r="BS133" s="133">
        <v>1420</v>
      </c>
      <c r="BT133" s="133">
        <v>1437</v>
      </c>
      <c r="BU133" s="133">
        <v>1489</v>
      </c>
      <c r="BV133" s="133">
        <v>1412</v>
      </c>
      <c r="BW133" s="133">
        <v>1475</v>
      </c>
      <c r="BX133" s="133">
        <v>1387</v>
      </c>
      <c r="BY133" s="133">
        <v>1403</v>
      </c>
      <c r="BZ133" s="133">
        <v>1273</v>
      </c>
      <c r="CA133" s="133">
        <v>1291</v>
      </c>
      <c r="CB133" s="133"/>
      <c r="CD133" s="613"/>
      <c r="CE133" s="186" t="s">
        <v>73</v>
      </c>
      <c r="CF133" s="133">
        <v>189</v>
      </c>
      <c r="CG133" s="135">
        <v>434</v>
      </c>
      <c r="CH133" s="135">
        <v>488</v>
      </c>
      <c r="CI133" s="133">
        <v>193</v>
      </c>
      <c r="CJ133" s="135">
        <v>136</v>
      </c>
      <c r="CK133" s="135">
        <v>140</v>
      </c>
      <c r="CL133" s="135">
        <v>128</v>
      </c>
      <c r="CM133" s="133">
        <v>133</v>
      </c>
      <c r="CN133" s="133">
        <v>127</v>
      </c>
      <c r="CO133" s="133">
        <v>117</v>
      </c>
      <c r="CP133" s="133">
        <v>125</v>
      </c>
      <c r="CQ133" s="133">
        <v>99</v>
      </c>
      <c r="CR133" s="133">
        <v>105</v>
      </c>
      <c r="CS133" s="133">
        <v>121</v>
      </c>
      <c r="CT133" s="133">
        <v>72</v>
      </c>
      <c r="CU133" s="133">
        <v>78</v>
      </c>
      <c r="CV133" s="133"/>
    </row>
    <row r="134" spans="2:100">
      <c r="B134" s="186" t="s">
        <v>74</v>
      </c>
      <c r="C134" s="133">
        <f t="shared" si="630"/>
        <v>4613</v>
      </c>
      <c r="D134" s="133">
        <f t="shared" si="630"/>
        <v>3856</v>
      </c>
      <c r="E134" s="133">
        <f t="shared" si="630"/>
        <v>4142</v>
      </c>
      <c r="F134" s="133">
        <f t="shared" si="630"/>
        <v>5676.6</v>
      </c>
      <c r="G134" s="133">
        <f t="shared" si="630"/>
        <v>5604.6</v>
      </c>
      <c r="H134" s="133">
        <f t="shared" si="630"/>
        <v>5962.6</v>
      </c>
      <c r="I134" s="133">
        <f t="shared" si="630"/>
        <v>5937.4</v>
      </c>
      <c r="J134" s="133">
        <f t="shared" si="630"/>
        <v>5422.2</v>
      </c>
      <c r="K134" s="133">
        <f t="shared" si="630"/>
        <v>5583</v>
      </c>
      <c r="L134" s="133">
        <f t="shared" si="630"/>
        <v>5680.6</v>
      </c>
      <c r="M134" s="133">
        <f t="shared" si="630"/>
        <v>5799.6</v>
      </c>
      <c r="N134" s="133">
        <f t="shared" si="630"/>
        <v>5900.4</v>
      </c>
      <c r="O134" s="133">
        <f t="shared" ref="O134:R134" si="633">AK134+BX134*$V$6+BX141*$V$8</f>
        <v>5992</v>
      </c>
      <c r="P134" s="133">
        <f t="shared" si="633"/>
        <v>6069.6</v>
      </c>
      <c r="Q134" s="133">
        <f t="shared" si="633"/>
        <v>6263.8</v>
      </c>
      <c r="R134" s="133">
        <f t="shared" si="633"/>
        <v>6320.6</v>
      </c>
      <c r="S134" s="187"/>
      <c r="T134" s="204">
        <v>754.16011857194223</v>
      </c>
      <c r="U134" s="133"/>
      <c r="V134" s="119"/>
      <c r="W134" s="119"/>
      <c r="X134" s="186" t="s">
        <v>74</v>
      </c>
      <c r="Y134" s="133">
        <v>3664</v>
      </c>
      <c r="Z134" s="133">
        <v>3075</v>
      </c>
      <c r="AA134" s="133">
        <v>3285</v>
      </c>
      <c r="AB134" s="133">
        <v>4437</v>
      </c>
      <c r="AC134" s="133">
        <v>4327</v>
      </c>
      <c r="AD134" s="133">
        <v>4539</v>
      </c>
      <c r="AE134" s="133">
        <v>4478</v>
      </c>
      <c r="AF134" s="133">
        <v>4078</v>
      </c>
      <c r="AG134" s="416">
        <v>4175</v>
      </c>
      <c r="AH134" s="133">
        <v>4193</v>
      </c>
      <c r="AI134" s="133">
        <v>4305</v>
      </c>
      <c r="AJ134" s="133">
        <v>4407</v>
      </c>
      <c r="AK134" s="133">
        <v>4512</v>
      </c>
      <c r="AL134" s="133">
        <v>4699</v>
      </c>
      <c r="AM134" s="133">
        <v>4877</v>
      </c>
      <c r="AN134" s="133">
        <v>4988</v>
      </c>
      <c r="AO134" s="133"/>
      <c r="AQ134" s="186" t="s">
        <v>71</v>
      </c>
      <c r="AR134" s="133">
        <v>3762</v>
      </c>
      <c r="AS134" s="133">
        <v>3680</v>
      </c>
      <c r="AT134" s="133">
        <v>3496</v>
      </c>
      <c r="AU134" s="133">
        <v>3624</v>
      </c>
      <c r="AV134" s="133">
        <v>4107</v>
      </c>
      <c r="AW134" s="133">
        <v>4108</v>
      </c>
      <c r="AX134" s="133">
        <v>4332</v>
      </c>
      <c r="AY134" s="133">
        <v>4539</v>
      </c>
      <c r="AZ134" s="133">
        <v>4407</v>
      </c>
      <c r="BA134" s="133">
        <v>4372</v>
      </c>
      <c r="BB134" s="133">
        <v>4445</v>
      </c>
      <c r="BC134" s="133">
        <v>4504</v>
      </c>
      <c r="BD134" s="133">
        <v>4652</v>
      </c>
      <c r="BE134" s="133">
        <v>4723</v>
      </c>
      <c r="BF134" s="133">
        <v>4919</v>
      </c>
      <c r="BG134" s="133">
        <v>5080</v>
      </c>
      <c r="BH134" s="133"/>
      <c r="BJ134" s="600"/>
      <c r="BK134" s="186" t="s">
        <v>74</v>
      </c>
      <c r="BL134" s="133">
        <v>910</v>
      </c>
      <c r="BM134" s="135">
        <v>790</v>
      </c>
      <c r="BN134" s="135">
        <v>860</v>
      </c>
      <c r="BO134" s="133">
        <v>1247</v>
      </c>
      <c r="BP134" s="135">
        <v>1277</v>
      </c>
      <c r="BQ134" s="135">
        <v>1477</v>
      </c>
      <c r="BR134" s="135">
        <v>1518</v>
      </c>
      <c r="BS134" s="133">
        <v>1389</v>
      </c>
      <c r="BT134" s="133">
        <v>1455</v>
      </c>
      <c r="BU134" s="133">
        <v>1527</v>
      </c>
      <c r="BV134" s="133">
        <v>1542</v>
      </c>
      <c r="BW134" s="133">
        <v>1578</v>
      </c>
      <c r="BX134" s="133">
        <v>1580</v>
      </c>
      <c r="BY134" s="133">
        <v>1472</v>
      </c>
      <c r="BZ134" s="133">
        <v>1466</v>
      </c>
      <c r="CA134" s="133">
        <v>1457</v>
      </c>
      <c r="CB134" s="133"/>
      <c r="CD134" s="613"/>
      <c r="CE134" s="186" t="s">
        <v>74</v>
      </c>
      <c r="CF134" s="133">
        <v>350</v>
      </c>
      <c r="CG134" s="135">
        <v>273</v>
      </c>
      <c r="CH134" s="135">
        <v>280</v>
      </c>
      <c r="CI134" s="133">
        <v>344</v>
      </c>
      <c r="CJ134" s="135">
        <v>323</v>
      </c>
      <c r="CK134" s="135">
        <v>323</v>
      </c>
      <c r="CL134" s="135">
        <v>308</v>
      </c>
      <c r="CM134" s="133">
        <v>282</v>
      </c>
      <c r="CN134" s="133">
        <v>301</v>
      </c>
      <c r="CO134" s="133">
        <v>313</v>
      </c>
      <c r="CP134" s="133">
        <v>319</v>
      </c>
      <c r="CQ134" s="133">
        <v>288</v>
      </c>
      <c r="CR134" s="133">
        <v>265</v>
      </c>
      <c r="CS134" s="133">
        <v>252</v>
      </c>
      <c r="CT134" s="133">
        <v>270</v>
      </c>
      <c r="CU134" s="133">
        <v>218</v>
      </c>
      <c r="CV134" s="133"/>
    </row>
    <row r="135" spans="2:100">
      <c r="B135" s="186" t="s">
        <v>10</v>
      </c>
      <c r="C135" s="133">
        <f t="shared" ref="C135:N135" si="634">Y135+BL138*$V$6+BL145*$V$8</f>
        <v>4799.6000000000004</v>
      </c>
      <c r="D135" s="133">
        <f t="shared" si="634"/>
        <v>4767.8</v>
      </c>
      <c r="E135" s="133">
        <f t="shared" si="634"/>
        <v>4575.6000000000004</v>
      </c>
      <c r="F135" s="133">
        <f t="shared" si="634"/>
        <v>4676.8</v>
      </c>
      <c r="G135" s="133">
        <f t="shared" si="634"/>
        <v>5341</v>
      </c>
      <c r="H135" s="133">
        <f t="shared" si="634"/>
        <v>5407.8</v>
      </c>
      <c r="I135" s="133">
        <f t="shared" si="634"/>
        <v>5713</v>
      </c>
      <c r="J135" s="133">
        <f t="shared" si="634"/>
        <v>6119.2</v>
      </c>
      <c r="K135" s="133">
        <f t="shared" si="634"/>
        <v>6016.6</v>
      </c>
      <c r="L135" s="133">
        <f t="shared" si="634"/>
        <v>6029.2</v>
      </c>
      <c r="M135" s="133">
        <f t="shared" si="634"/>
        <v>6132.2</v>
      </c>
      <c r="N135" s="133">
        <f t="shared" si="634"/>
        <v>6344.3</v>
      </c>
      <c r="O135" s="133">
        <f t="shared" ref="O135:R135" si="635">AK135+BX138*$V$6+BX145*$V$8</f>
        <v>6426.7</v>
      </c>
      <c r="P135" s="133">
        <f t="shared" si="635"/>
        <v>6409.6</v>
      </c>
      <c r="Q135" s="133">
        <f t="shared" si="635"/>
        <v>6570.1</v>
      </c>
      <c r="R135" s="133">
        <f t="shared" si="635"/>
        <v>6750.2</v>
      </c>
      <c r="S135" s="133"/>
      <c r="T135" s="204">
        <v>607.40910211597418</v>
      </c>
      <c r="U135" s="133"/>
      <c r="V135" s="119" t="s">
        <v>14</v>
      </c>
      <c r="W135" s="119"/>
      <c r="X135" s="186" t="s">
        <v>10</v>
      </c>
      <c r="Y135" s="133">
        <v>3762</v>
      </c>
      <c r="Z135" s="133">
        <v>3680</v>
      </c>
      <c r="AA135" s="133">
        <v>3496</v>
      </c>
      <c r="AB135" s="133">
        <v>3624</v>
      </c>
      <c r="AC135" s="133">
        <v>4107</v>
      </c>
      <c r="AD135" s="133">
        <v>4108</v>
      </c>
      <c r="AE135" s="133">
        <v>4332</v>
      </c>
      <c r="AF135" s="133">
        <v>4539</v>
      </c>
      <c r="AG135" s="416">
        <f>AZ132+AZ134+$V$11*AZ133</f>
        <v>4407</v>
      </c>
      <c r="AH135" s="133">
        <f t="shared" ref="AH135" si="636">BA132+BA134+$V$11*BA133</f>
        <v>4372</v>
      </c>
      <c r="AI135" s="133">
        <v>4445</v>
      </c>
      <c r="AJ135" s="133">
        <v>4569</v>
      </c>
      <c r="AK135" s="133">
        <v>4697.5</v>
      </c>
      <c r="AL135" s="133">
        <f t="shared" ref="AL135:AN135" si="637">BE132+BE134+$V$11*BE133</f>
        <v>4774</v>
      </c>
      <c r="AM135" s="133">
        <f t="shared" si="637"/>
        <v>4964.5</v>
      </c>
      <c r="AN135" s="133">
        <f t="shared" si="637"/>
        <v>5128.5</v>
      </c>
      <c r="AO135" s="133"/>
      <c r="AQ135" s="186" t="s">
        <v>129</v>
      </c>
      <c r="AR135" s="133">
        <v>1553</v>
      </c>
      <c r="AS135" s="133">
        <v>1573</v>
      </c>
      <c r="AT135" s="133">
        <v>1490</v>
      </c>
      <c r="AU135" s="133">
        <v>1492</v>
      </c>
      <c r="AV135" s="133">
        <v>1628</v>
      </c>
      <c r="AW135" s="133">
        <v>1561</v>
      </c>
      <c r="AX135" s="133">
        <v>1499</v>
      </c>
      <c r="AY135" s="133">
        <v>1572</v>
      </c>
      <c r="AZ135" s="133">
        <v>1578</v>
      </c>
      <c r="BA135" s="133">
        <v>1571</v>
      </c>
      <c r="BB135" s="133">
        <v>1531</v>
      </c>
      <c r="BC135" s="133">
        <v>1462</v>
      </c>
      <c r="BD135" s="133">
        <v>1529</v>
      </c>
      <c r="BE135" s="133">
        <v>1539</v>
      </c>
      <c r="BF135" s="133">
        <v>1482</v>
      </c>
      <c r="BG135" s="133">
        <v>1591</v>
      </c>
      <c r="BH135" s="133"/>
      <c r="BJ135" s="600"/>
      <c r="BK135" s="186" t="s">
        <v>36</v>
      </c>
      <c r="BL135" s="141">
        <v>0</v>
      </c>
      <c r="BM135" s="141">
        <v>0</v>
      </c>
      <c r="BN135" s="141">
        <v>0</v>
      </c>
      <c r="BO135" s="141">
        <v>0</v>
      </c>
      <c r="BP135" s="141">
        <v>0</v>
      </c>
      <c r="BQ135" s="141">
        <v>0</v>
      </c>
      <c r="BR135" s="141">
        <v>0</v>
      </c>
      <c r="BS135" s="135">
        <v>0</v>
      </c>
      <c r="BT135" s="133">
        <v>0</v>
      </c>
      <c r="BU135" s="133">
        <v>0</v>
      </c>
      <c r="BV135" s="135">
        <v>0</v>
      </c>
      <c r="BW135" s="135">
        <v>0</v>
      </c>
      <c r="BX135" s="135">
        <v>0</v>
      </c>
      <c r="BY135" s="135">
        <v>0</v>
      </c>
      <c r="BZ135" s="135">
        <v>0</v>
      </c>
      <c r="CA135" s="135">
        <v>0</v>
      </c>
      <c r="CB135" s="135"/>
      <c r="CD135" s="613"/>
      <c r="CE135" s="186" t="s">
        <v>36</v>
      </c>
      <c r="CF135" s="133">
        <v>0</v>
      </c>
      <c r="CG135" s="135">
        <v>0</v>
      </c>
      <c r="CH135" s="135">
        <v>0</v>
      </c>
      <c r="CI135" s="133">
        <v>0</v>
      </c>
      <c r="CJ135" s="135">
        <v>0</v>
      </c>
      <c r="CK135" s="135">
        <v>0</v>
      </c>
      <c r="CL135" s="135">
        <v>0</v>
      </c>
      <c r="CM135" s="135">
        <v>0</v>
      </c>
      <c r="CN135" s="133">
        <v>0</v>
      </c>
      <c r="CO135" s="133">
        <v>0</v>
      </c>
      <c r="CP135" s="135">
        <v>0</v>
      </c>
      <c r="CQ135" s="135">
        <v>0</v>
      </c>
      <c r="CR135" s="135">
        <v>0</v>
      </c>
      <c r="CS135" s="135">
        <v>0</v>
      </c>
      <c r="CT135" s="135">
        <v>0</v>
      </c>
      <c r="CU135" s="135">
        <v>0</v>
      </c>
      <c r="CV135" s="135"/>
    </row>
    <row r="136" spans="2:100" ht="18" customHeight="1">
      <c r="B136" s="186" t="s">
        <v>11</v>
      </c>
      <c r="C136" s="133">
        <f t="shared" ref="C136:C137" si="638">Y136</f>
        <v>1565</v>
      </c>
      <c r="D136" s="133">
        <f t="shared" ref="D136:D137" si="639">Z136</f>
        <v>1579</v>
      </c>
      <c r="E136" s="133">
        <f t="shared" ref="E136:E137" si="640">AA136</f>
        <v>1503</v>
      </c>
      <c r="F136" s="133">
        <f>AB136</f>
        <v>1502</v>
      </c>
      <c r="G136" s="133">
        <f t="shared" ref="G136:G137" si="641">AC136</f>
        <v>1645</v>
      </c>
      <c r="H136" s="133">
        <f t="shared" ref="H136:H137" si="642">AD136</f>
        <v>1573</v>
      </c>
      <c r="I136" s="133">
        <f t="shared" ref="I136:I137" si="643">AE136</f>
        <v>1515</v>
      </c>
      <c r="J136" s="133">
        <f t="shared" ref="J136:J137" si="644">AF136</f>
        <v>1583</v>
      </c>
      <c r="K136" s="133">
        <f t="shared" ref="K136:K137" si="645">AG136</f>
        <v>1607</v>
      </c>
      <c r="L136" s="133">
        <f t="shared" ref="L136:N140" si="646">AH136</f>
        <v>1579</v>
      </c>
      <c r="M136" s="133">
        <f t="shared" si="646"/>
        <v>1552</v>
      </c>
      <c r="N136" s="133">
        <f t="shared" si="646"/>
        <v>1473</v>
      </c>
      <c r="O136" s="133">
        <f t="shared" ref="O136:O140" si="647">AK136</f>
        <v>1545</v>
      </c>
      <c r="P136" s="133">
        <f t="shared" ref="P136:P140" si="648">AL136</f>
        <v>1553</v>
      </c>
      <c r="Q136" s="133">
        <f t="shared" ref="Q136:Q140" si="649">AM136</f>
        <v>1496</v>
      </c>
      <c r="R136" s="133">
        <f t="shared" ref="R136:R140" si="650">AN136</f>
        <v>1612</v>
      </c>
      <c r="S136" s="133"/>
      <c r="T136" s="204">
        <v>46.256410967081692</v>
      </c>
      <c r="U136" s="133"/>
      <c r="V136" s="119"/>
      <c r="W136" s="119"/>
      <c r="X136" s="186" t="s">
        <v>11</v>
      </c>
      <c r="Y136" s="133">
        <v>1565</v>
      </c>
      <c r="Z136" s="133">
        <v>1579</v>
      </c>
      <c r="AA136" s="133">
        <v>1503</v>
      </c>
      <c r="AB136" s="133">
        <v>1502</v>
      </c>
      <c r="AC136" s="133">
        <v>1645</v>
      </c>
      <c r="AD136" s="133">
        <v>1573</v>
      </c>
      <c r="AE136" s="133">
        <v>1515</v>
      </c>
      <c r="AF136" s="133">
        <v>1583</v>
      </c>
      <c r="AG136" s="416">
        <f>AZ135+AZ136</f>
        <v>1607</v>
      </c>
      <c r="AH136" s="133">
        <f>BA135+BA136</f>
        <v>1579</v>
      </c>
      <c r="AI136" s="133">
        <v>1552</v>
      </c>
      <c r="AJ136" s="133">
        <v>1473</v>
      </c>
      <c r="AK136" s="133">
        <v>1545</v>
      </c>
      <c r="AL136" s="133">
        <f t="shared" ref="AL136:AN136" si="651">BE135+BE136</f>
        <v>1553</v>
      </c>
      <c r="AM136" s="133">
        <f t="shared" si="651"/>
        <v>1496</v>
      </c>
      <c r="AN136" s="133">
        <f t="shared" si="651"/>
        <v>1612</v>
      </c>
      <c r="AO136" s="133"/>
      <c r="AP136" s="151"/>
      <c r="AQ136" s="186" t="s">
        <v>130</v>
      </c>
      <c r="AR136" s="133">
        <v>12</v>
      </c>
      <c r="AS136" s="133">
        <v>6</v>
      </c>
      <c r="AT136" s="133">
        <v>13</v>
      </c>
      <c r="AU136" s="133">
        <v>10</v>
      </c>
      <c r="AV136" s="133">
        <v>17</v>
      </c>
      <c r="AW136" s="133">
        <v>12</v>
      </c>
      <c r="AX136" s="133">
        <v>16</v>
      </c>
      <c r="AY136" s="133">
        <v>11</v>
      </c>
      <c r="AZ136" s="133">
        <v>29</v>
      </c>
      <c r="BA136" s="133">
        <v>8</v>
      </c>
      <c r="BB136" s="133">
        <v>21</v>
      </c>
      <c r="BC136" s="133">
        <v>11</v>
      </c>
      <c r="BD136" s="133">
        <v>16</v>
      </c>
      <c r="BE136" s="133">
        <v>14</v>
      </c>
      <c r="BF136" s="133">
        <v>14</v>
      </c>
      <c r="BG136" s="133">
        <v>21</v>
      </c>
      <c r="BH136" s="133"/>
      <c r="BJ136" s="600"/>
      <c r="BK136" s="131" t="s">
        <v>144</v>
      </c>
      <c r="BL136" s="133">
        <v>0</v>
      </c>
      <c r="BM136" s="135">
        <v>0</v>
      </c>
      <c r="BN136" s="135">
        <v>0</v>
      </c>
      <c r="BO136" s="133">
        <v>0</v>
      </c>
      <c r="BP136" s="135">
        <v>0</v>
      </c>
      <c r="BQ136" s="135">
        <v>0</v>
      </c>
      <c r="BR136" s="135">
        <v>0</v>
      </c>
      <c r="BS136" s="135">
        <v>0</v>
      </c>
      <c r="BT136" s="133">
        <v>0</v>
      </c>
      <c r="BU136" s="135">
        <v>0</v>
      </c>
      <c r="BV136" s="133">
        <v>0</v>
      </c>
      <c r="BW136" s="135">
        <v>52</v>
      </c>
      <c r="BX136" s="135">
        <v>48</v>
      </c>
      <c r="BY136" s="135">
        <v>47</v>
      </c>
      <c r="BZ136" s="135">
        <v>43</v>
      </c>
      <c r="CA136" s="135">
        <v>32</v>
      </c>
      <c r="CB136" s="135"/>
      <c r="CD136" s="613"/>
      <c r="CE136" s="131" t="s">
        <v>144</v>
      </c>
      <c r="CF136" s="133">
        <v>0</v>
      </c>
      <c r="CG136" s="135">
        <v>0</v>
      </c>
      <c r="CH136" s="135">
        <v>0</v>
      </c>
      <c r="CI136" s="133">
        <v>0</v>
      </c>
      <c r="CJ136" s="135">
        <v>0</v>
      </c>
      <c r="CK136" s="135">
        <v>0</v>
      </c>
      <c r="CL136" s="135">
        <v>0</v>
      </c>
      <c r="CM136" s="135">
        <v>0</v>
      </c>
      <c r="CN136" s="133">
        <v>0</v>
      </c>
      <c r="CO136" s="135">
        <v>0</v>
      </c>
      <c r="CP136" s="133">
        <v>0</v>
      </c>
      <c r="CQ136" s="135">
        <v>39</v>
      </c>
      <c r="CR136" s="135">
        <v>30</v>
      </c>
      <c r="CS136" s="135">
        <v>17</v>
      </c>
      <c r="CT136" s="135">
        <v>14</v>
      </c>
      <c r="CU136" s="135">
        <v>17</v>
      </c>
      <c r="CV136" s="135"/>
    </row>
    <row r="137" spans="2:100">
      <c r="B137" s="186" t="s">
        <v>12</v>
      </c>
      <c r="C137" s="133">
        <f t="shared" si="638"/>
        <v>426</v>
      </c>
      <c r="D137" s="133">
        <f t="shared" si="639"/>
        <v>448</v>
      </c>
      <c r="E137" s="133">
        <f t="shared" si="640"/>
        <v>457</v>
      </c>
      <c r="F137" s="133">
        <f t="shared" ref="F137" si="652">AB137</f>
        <v>462</v>
      </c>
      <c r="G137" s="133">
        <f t="shared" si="641"/>
        <v>477</v>
      </c>
      <c r="H137" s="133">
        <f t="shared" si="642"/>
        <v>492</v>
      </c>
      <c r="I137" s="133">
        <f t="shared" si="643"/>
        <v>481</v>
      </c>
      <c r="J137" s="133">
        <f t="shared" si="644"/>
        <v>571</v>
      </c>
      <c r="K137" s="133">
        <f t="shared" si="645"/>
        <v>565</v>
      </c>
      <c r="L137" s="133">
        <f t="shared" si="646"/>
        <v>549</v>
      </c>
      <c r="M137" s="133">
        <f t="shared" si="646"/>
        <v>572</v>
      </c>
      <c r="N137" s="133">
        <f t="shared" si="646"/>
        <v>593</v>
      </c>
      <c r="O137" s="133">
        <f t="shared" si="647"/>
        <v>562</v>
      </c>
      <c r="P137" s="133">
        <f t="shared" si="648"/>
        <v>594</v>
      </c>
      <c r="Q137" s="133">
        <f t="shared" si="649"/>
        <v>580</v>
      </c>
      <c r="R137" s="133">
        <f t="shared" si="650"/>
        <v>620</v>
      </c>
      <c r="S137" s="133"/>
      <c r="T137" s="204">
        <v>51.181159728078761</v>
      </c>
      <c r="U137" s="133"/>
      <c r="V137" s="119"/>
      <c r="W137" s="119"/>
      <c r="X137" s="186" t="s">
        <v>12</v>
      </c>
      <c r="Y137" s="133">
        <v>426</v>
      </c>
      <c r="Z137" s="133">
        <v>448</v>
      </c>
      <c r="AA137" s="133">
        <v>457</v>
      </c>
      <c r="AB137" s="133">
        <v>462</v>
      </c>
      <c r="AC137" s="133">
        <v>477</v>
      </c>
      <c r="AD137" s="133">
        <v>492</v>
      </c>
      <c r="AE137" s="133">
        <v>481</v>
      </c>
      <c r="AF137" s="133">
        <v>571</v>
      </c>
      <c r="AG137" s="416">
        <f>SUM(AZ137:AZ139)</f>
        <v>565</v>
      </c>
      <c r="AH137" s="133">
        <f>SUM(BA137:BA139)</f>
        <v>549</v>
      </c>
      <c r="AI137" s="133">
        <v>572</v>
      </c>
      <c r="AJ137" s="133">
        <v>593</v>
      </c>
      <c r="AK137" s="133">
        <v>562</v>
      </c>
      <c r="AL137" s="133">
        <f t="shared" ref="AL137:AN137" si="653">SUM(BE137:BE139)</f>
        <v>594</v>
      </c>
      <c r="AM137" s="133">
        <f t="shared" si="653"/>
        <v>580</v>
      </c>
      <c r="AN137" s="133">
        <f t="shared" si="653"/>
        <v>620</v>
      </c>
      <c r="AO137" s="133"/>
      <c r="AQ137" s="186" t="s">
        <v>131</v>
      </c>
      <c r="AR137" s="133">
        <v>136</v>
      </c>
      <c r="AS137" s="133">
        <v>212</v>
      </c>
      <c r="AT137" s="133">
        <v>211</v>
      </c>
      <c r="AU137" s="133">
        <v>212</v>
      </c>
      <c r="AV137" s="133">
        <v>139</v>
      </c>
      <c r="AW137" s="133">
        <v>166</v>
      </c>
      <c r="AX137" s="133">
        <v>147</v>
      </c>
      <c r="AY137" s="133">
        <v>155</v>
      </c>
      <c r="AZ137" s="133">
        <v>167</v>
      </c>
      <c r="BA137" s="133">
        <v>152</v>
      </c>
      <c r="BB137" s="133">
        <v>128</v>
      </c>
      <c r="BC137" s="133">
        <v>157</v>
      </c>
      <c r="BD137" s="133">
        <v>100</v>
      </c>
      <c r="BE137" s="133">
        <v>114</v>
      </c>
      <c r="BF137" s="133">
        <v>113</v>
      </c>
      <c r="BG137" s="133">
        <v>118</v>
      </c>
      <c r="BH137" s="133"/>
      <c r="BJ137" s="600"/>
      <c r="BK137" s="186" t="s">
        <v>71</v>
      </c>
      <c r="BL137" s="133">
        <v>867</v>
      </c>
      <c r="BM137" s="135">
        <v>906</v>
      </c>
      <c r="BN137" s="135">
        <v>927</v>
      </c>
      <c r="BO137" s="133">
        <v>891</v>
      </c>
      <c r="BP137" s="135">
        <v>1025</v>
      </c>
      <c r="BQ137" s="135">
        <v>1096</v>
      </c>
      <c r="BR137" s="135">
        <v>1185</v>
      </c>
      <c r="BS137" s="135">
        <v>1349</v>
      </c>
      <c r="BT137" s="133">
        <v>1387</v>
      </c>
      <c r="BU137" s="133">
        <v>1449</v>
      </c>
      <c r="BV137" s="135">
        <v>1479</v>
      </c>
      <c r="BW137" s="135">
        <v>1560</v>
      </c>
      <c r="BX137" s="135">
        <v>1560</v>
      </c>
      <c r="BY137" s="135">
        <v>1491</v>
      </c>
      <c r="BZ137" s="135">
        <v>1478</v>
      </c>
      <c r="CA137" s="135">
        <v>1458</v>
      </c>
      <c r="CB137" s="135"/>
      <c r="CD137" s="613"/>
      <c r="CE137" s="186" t="s">
        <v>71</v>
      </c>
      <c r="CF137" s="133">
        <v>748</v>
      </c>
      <c r="CG137" s="135">
        <v>727</v>
      </c>
      <c r="CH137" s="135">
        <v>684</v>
      </c>
      <c r="CI137" s="133">
        <v>599</v>
      </c>
      <c r="CJ137" s="135">
        <v>704</v>
      </c>
      <c r="CK137" s="135">
        <v>673</v>
      </c>
      <c r="CL137" s="135">
        <v>679</v>
      </c>
      <c r="CM137" s="135">
        <v>743</v>
      </c>
      <c r="CN137" s="133">
        <v>733</v>
      </c>
      <c r="CO137" s="133">
        <v>729</v>
      </c>
      <c r="CP137" s="135">
        <v>733</v>
      </c>
      <c r="CQ137" s="135">
        <v>686</v>
      </c>
      <c r="CR137" s="135">
        <v>635</v>
      </c>
      <c r="CS137" s="135">
        <v>574</v>
      </c>
      <c r="CT137" s="135">
        <v>588</v>
      </c>
      <c r="CU137" s="135">
        <v>619</v>
      </c>
      <c r="CV137" s="135"/>
    </row>
    <row r="138" spans="2:100">
      <c r="B138" s="186" t="s">
        <v>146</v>
      </c>
      <c r="C138" s="195"/>
      <c r="D138" s="195"/>
      <c r="E138" s="195"/>
      <c r="F138" s="195">
        <f t="shared" ref="F138:F140" si="654">AB138</f>
        <v>105081863.73999994</v>
      </c>
      <c r="G138" s="195">
        <f t="shared" ref="G138:G140" si="655">AC138</f>
        <v>141229902.21000004</v>
      </c>
      <c r="H138" s="195">
        <f t="shared" ref="H138:H140" si="656">AD138</f>
        <v>132545115.68000001</v>
      </c>
      <c r="I138" s="195">
        <f t="shared" ref="I138:I140" si="657">AE138</f>
        <v>151215597.03</v>
      </c>
      <c r="J138" s="195">
        <f t="shared" ref="J138:J140" si="658">AF138</f>
        <v>149350434.41999999</v>
      </c>
      <c r="K138" s="195">
        <f t="shared" ref="K138:K140" si="659">AG138</f>
        <v>196904913.67000002</v>
      </c>
      <c r="L138" s="195">
        <f t="shared" ref="L138:N138" si="660">AH138</f>
        <v>181567902.84999999</v>
      </c>
      <c r="M138" s="195">
        <f t="shared" si="660"/>
        <v>171511653.19999999</v>
      </c>
      <c r="N138" s="195">
        <f t="shared" si="660"/>
        <v>194342554.73999998</v>
      </c>
      <c r="O138" s="195">
        <f t="shared" si="647"/>
        <v>207218245.46000001</v>
      </c>
      <c r="P138" s="195">
        <f t="shared" si="648"/>
        <v>216215875.47999999</v>
      </c>
      <c r="Q138" s="195">
        <f t="shared" si="649"/>
        <v>204639067.34</v>
      </c>
      <c r="R138" s="422">
        <f t="shared" si="650"/>
        <v>0</v>
      </c>
      <c r="S138" s="195"/>
      <c r="T138" s="204">
        <v>16968844.860317394</v>
      </c>
      <c r="U138" s="133"/>
      <c r="V138" s="119"/>
      <c r="W138" s="119"/>
      <c r="X138" s="186" t="s">
        <v>146</v>
      </c>
      <c r="Y138" s="195"/>
      <c r="Z138" s="195"/>
      <c r="AA138" s="195"/>
      <c r="AB138" s="195">
        <v>105081863.73999994</v>
      </c>
      <c r="AC138" s="195">
        <v>141229902.21000004</v>
      </c>
      <c r="AD138" s="195">
        <v>132545115.68000001</v>
      </c>
      <c r="AE138" s="195">
        <v>151215597.03</v>
      </c>
      <c r="AF138" s="195">
        <v>149350434.41999999</v>
      </c>
      <c r="AG138" s="417">
        <v>196904913.67000002</v>
      </c>
      <c r="AH138" s="195">
        <v>181567902.84999999</v>
      </c>
      <c r="AI138" s="195">
        <v>171511653.19999999</v>
      </c>
      <c r="AJ138" s="195">
        <v>194342554.73999998</v>
      </c>
      <c r="AK138" s="195">
        <v>207218245.46000001</v>
      </c>
      <c r="AL138" s="195">
        <v>216215875.47999999</v>
      </c>
      <c r="AM138" s="195">
        <v>204639067.34</v>
      </c>
      <c r="AN138" s="196"/>
      <c r="AO138" s="196"/>
      <c r="AQ138" s="186" t="s">
        <v>147</v>
      </c>
      <c r="AR138" s="209">
        <v>62</v>
      </c>
      <c r="AS138" s="215">
        <v>0</v>
      </c>
      <c r="AT138" s="215">
        <v>0</v>
      </c>
      <c r="AU138" s="215">
        <v>0</v>
      </c>
      <c r="AV138" s="209">
        <v>61</v>
      </c>
      <c r="AW138" s="209">
        <v>68</v>
      </c>
      <c r="AX138" s="209">
        <v>64</v>
      </c>
      <c r="AY138" s="209">
        <v>97</v>
      </c>
      <c r="AZ138" s="179">
        <v>79</v>
      </c>
      <c r="BA138" s="179">
        <v>80</v>
      </c>
      <c r="BB138" s="133">
        <v>91</v>
      </c>
      <c r="BC138" s="133">
        <v>80</v>
      </c>
      <c r="BD138" s="133">
        <v>81</v>
      </c>
      <c r="BE138" s="133">
        <v>87</v>
      </c>
      <c r="BF138" s="133">
        <v>84</v>
      </c>
      <c r="BG138" s="133">
        <v>79</v>
      </c>
      <c r="BH138" s="133"/>
      <c r="BJ138" s="601"/>
      <c r="BK138" s="191" t="s">
        <v>53</v>
      </c>
      <c r="BL138" s="192">
        <f>BL135+BL137+$V$11*BL136</f>
        <v>867</v>
      </c>
      <c r="BM138" s="193">
        <f t="shared" ref="BM138" si="661">BM135+BM137+$V$11*BM136</f>
        <v>906</v>
      </c>
      <c r="BN138" s="193">
        <f t="shared" ref="BN138" si="662">BN135+BN137+$V$11*BN136</f>
        <v>927</v>
      </c>
      <c r="BO138" s="192">
        <f t="shared" ref="BO138" si="663">BO135+BO137+$V$11*BO136</f>
        <v>891</v>
      </c>
      <c r="BP138" s="193">
        <f t="shared" ref="BP138" si="664">BP135+BP137+$V$11*BP136</f>
        <v>1025</v>
      </c>
      <c r="BQ138" s="193">
        <f t="shared" ref="BQ138" si="665">BQ135+BQ137+$V$11*BQ136</f>
        <v>1096</v>
      </c>
      <c r="BR138" s="193">
        <f t="shared" ref="BR138" si="666">BR135+BR137+$V$11*BR136</f>
        <v>1185</v>
      </c>
      <c r="BS138" s="194">
        <f t="shared" ref="BS138" si="667">BS135+BS137+$V$11*BS136</f>
        <v>1349</v>
      </c>
      <c r="BT138" s="194">
        <f t="shared" ref="BT138" si="668">BT135+BT137+$V$11*BT136</f>
        <v>1387</v>
      </c>
      <c r="BU138" s="194">
        <f t="shared" ref="BU138" si="669">BU135+BU137+$V$11*BU136</f>
        <v>1449</v>
      </c>
      <c r="BV138" s="193">
        <v>1479</v>
      </c>
      <c r="BW138" s="389">
        <v>1586</v>
      </c>
      <c r="BX138" s="389">
        <v>1584</v>
      </c>
      <c r="BY138" s="389">
        <f t="shared" ref="BY138:BZ138" si="670">BY135+BY137+$V$11*BY136</f>
        <v>1514.5</v>
      </c>
      <c r="BZ138" s="389">
        <f t="shared" si="670"/>
        <v>1499.5</v>
      </c>
      <c r="CA138" s="389">
        <f t="shared" ref="CA138" si="671">CA135+CA137+$V$11*CA136</f>
        <v>1474</v>
      </c>
      <c r="CB138" s="473"/>
      <c r="CD138" s="614"/>
      <c r="CE138" s="123" t="s">
        <v>53</v>
      </c>
      <c r="CF138" s="194">
        <f t="shared" ref="CF138" si="672">CF135+CF137+$V$11*CF136</f>
        <v>748</v>
      </c>
      <c r="CG138" s="194">
        <f t="shared" ref="CG138" si="673">CG135+CG137+$V$11*CG136</f>
        <v>727</v>
      </c>
      <c r="CH138" s="194">
        <f t="shared" ref="CH138" si="674">CH135+CH137+$V$11*CH136</f>
        <v>684</v>
      </c>
      <c r="CI138" s="194">
        <f t="shared" ref="CI138" si="675">CI135+CI137+$V$11*CI136</f>
        <v>599</v>
      </c>
      <c r="CJ138" s="194">
        <f t="shared" ref="CJ138" si="676">CJ135+CJ137+$V$11*CJ136</f>
        <v>704</v>
      </c>
      <c r="CK138" s="194">
        <f t="shared" ref="CK138" si="677">CK135+CK137+$V$11*CK136</f>
        <v>673</v>
      </c>
      <c r="CL138" s="194">
        <f t="shared" ref="CL138" si="678">CL135+CL137+$V$11*CL136</f>
        <v>679</v>
      </c>
      <c r="CM138" s="194">
        <f t="shared" ref="CM138" si="679">CM135+CM137+$V$11*CM136</f>
        <v>743</v>
      </c>
      <c r="CN138" s="194">
        <f t="shared" ref="CN138" si="680">CN135+CN137+$V$11*CN136</f>
        <v>733</v>
      </c>
      <c r="CO138" s="194">
        <v>729</v>
      </c>
      <c r="CP138" s="194">
        <v>733</v>
      </c>
      <c r="CQ138" s="194">
        <v>705.5</v>
      </c>
      <c r="CR138" s="194">
        <v>650</v>
      </c>
      <c r="CS138" s="194">
        <f t="shared" ref="CS138:CT138" si="681">CS135+CS137+$V$11*CS136</f>
        <v>582.5</v>
      </c>
      <c r="CT138" s="389">
        <f t="shared" si="681"/>
        <v>595</v>
      </c>
      <c r="CU138" s="389">
        <f t="shared" ref="CU138" si="682">CU135+CU137+$V$11*CU136</f>
        <v>627.5</v>
      </c>
      <c r="CV138" s="473"/>
    </row>
    <row r="139" spans="2:100" ht="18" customHeight="1">
      <c r="B139" s="186" t="s">
        <v>16</v>
      </c>
      <c r="C139" s="199">
        <f t="shared" ref="C139:C140" si="683">Y139</f>
        <v>20.37824154156721</v>
      </c>
      <c r="D139" s="199">
        <f t="shared" ref="D139:D140" si="684">Z139</f>
        <v>19.486811982271238</v>
      </c>
      <c r="E139" s="199">
        <f t="shared" ref="E139:E140" si="685">AA139</f>
        <v>18.004130238115266</v>
      </c>
      <c r="F139" s="199">
        <f t="shared" si="654"/>
        <v>18.156706808932057</v>
      </c>
      <c r="G139" s="199">
        <f t="shared" si="655"/>
        <v>20.047674446984548</v>
      </c>
      <c r="H139" s="199">
        <f t="shared" si="656"/>
        <v>20.47301910582544</v>
      </c>
      <c r="I139" s="199">
        <f t="shared" si="657"/>
        <v>22.096092157502493</v>
      </c>
      <c r="J139" s="199">
        <f t="shared" si="658"/>
        <v>23.607427055702917</v>
      </c>
      <c r="K139" s="199">
        <f t="shared" si="659"/>
        <v>22.972068980496068</v>
      </c>
      <c r="L139" s="199">
        <f t="shared" ref="L139:N140" si="686">AH139</f>
        <v>22.538560941409365</v>
      </c>
      <c r="M139" s="199">
        <f t="shared" si="686"/>
        <v>22.545102885806983</v>
      </c>
      <c r="N139" s="199">
        <f t="shared" si="686"/>
        <v>22.608403061956626</v>
      </c>
      <c r="O139" s="199">
        <f t="shared" si="647"/>
        <v>22.846466234892638</v>
      </c>
      <c r="P139" s="199">
        <f t="shared" si="648"/>
        <v>22.875963148008537</v>
      </c>
      <c r="Q139" s="199">
        <f t="shared" si="649"/>
        <v>23.345928393906405</v>
      </c>
      <c r="R139" s="199">
        <f t="shared" si="650"/>
        <v>23.369823604197773</v>
      </c>
      <c r="S139" s="199"/>
      <c r="T139" s="360">
        <v>1.9628605635914893</v>
      </c>
      <c r="U139" s="133"/>
      <c r="V139" s="119"/>
      <c r="W139" s="119"/>
      <c r="X139" s="186" t="s">
        <v>16</v>
      </c>
      <c r="Y139" s="199">
        <v>20.37824154156721</v>
      </c>
      <c r="Z139" s="199">
        <v>19.486811982271238</v>
      </c>
      <c r="AA139" s="199">
        <v>18.004130238115266</v>
      </c>
      <c r="AB139" s="199">
        <v>18.156706808932057</v>
      </c>
      <c r="AC139" s="199">
        <v>20.047674446984548</v>
      </c>
      <c r="AD139" s="199">
        <v>20.47301910582544</v>
      </c>
      <c r="AE139" s="199">
        <v>22.096092157502493</v>
      </c>
      <c r="AF139" s="199">
        <v>23.607427055702917</v>
      </c>
      <c r="AG139" s="418">
        <f>(AZ132+AZ134+$V$11*AZ133)/DH12*100</f>
        <v>22.972068980496068</v>
      </c>
      <c r="AH139" s="199">
        <f>(BA132+BA134+$V$11*BA133)/DI12*100</f>
        <v>22.538560941409365</v>
      </c>
      <c r="AI139" s="199">
        <v>22.545102885806983</v>
      </c>
      <c r="AJ139" s="199">
        <v>22.608403061956626</v>
      </c>
      <c r="AK139" s="199">
        <v>22.846466234892638</v>
      </c>
      <c r="AL139" s="199">
        <f>(BE132+BE134+$V$11*BE133)/DM12*100</f>
        <v>22.875963148008537</v>
      </c>
      <c r="AM139" s="199">
        <f>(BF132+BF134+$V$11*BF133)/DN12*100</f>
        <v>23.345928393906405</v>
      </c>
      <c r="AN139" s="199">
        <f>(BG132+BG134+$V$11*BG133)/DO12*100</f>
        <v>23.369823604197773</v>
      </c>
      <c r="AO139" s="199"/>
      <c r="AQ139" s="197" t="s">
        <v>132</v>
      </c>
      <c r="AR139" s="198">
        <v>228</v>
      </c>
      <c r="AS139" s="198">
        <v>236</v>
      </c>
      <c r="AT139" s="198">
        <v>246</v>
      </c>
      <c r="AU139" s="198">
        <v>250</v>
      </c>
      <c r="AV139" s="198">
        <v>277</v>
      </c>
      <c r="AW139" s="198">
        <v>258</v>
      </c>
      <c r="AX139" s="198">
        <v>270</v>
      </c>
      <c r="AY139" s="198">
        <v>319</v>
      </c>
      <c r="AZ139" s="198">
        <v>319</v>
      </c>
      <c r="BA139" s="198">
        <v>317</v>
      </c>
      <c r="BB139" s="198">
        <v>353</v>
      </c>
      <c r="BC139" s="198">
        <v>356</v>
      </c>
      <c r="BD139" s="198">
        <v>381</v>
      </c>
      <c r="BE139" s="198">
        <v>393</v>
      </c>
      <c r="BF139" s="198">
        <v>383</v>
      </c>
      <c r="BG139" s="198">
        <v>423</v>
      </c>
      <c r="BH139" s="133"/>
      <c r="BJ139" s="602" t="s">
        <v>99</v>
      </c>
      <c r="BK139" s="186" t="s">
        <v>72</v>
      </c>
      <c r="BL139" s="133">
        <v>47</v>
      </c>
      <c r="BM139" s="135">
        <v>279</v>
      </c>
      <c r="BN139" s="135">
        <v>251</v>
      </c>
      <c r="BO139" s="133">
        <v>64</v>
      </c>
      <c r="BP139" s="135">
        <v>27</v>
      </c>
      <c r="BQ139" s="135">
        <v>31</v>
      </c>
      <c r="BR139" s="135">
        <v>30</v>
      </c>
      <c r="BS139" s="132">
        <v>24</v>
      </c>
      <c r="BT139" s="132">
        <v>14</v>
      </c>
      <c r="BU139" s="132">
        <v>30</v>
      </c>
      <c r="BV139" s="132">
        <v>34</v>
      </c>
      <c r="BW139" s="132">
        <v>25</v>
      </c>
      <c r="BX139" s="132">
        <v>16</v>
      </c>
      <c r="BY139" s="132">
        <v>58</v>
      </c>
      <c r="BZ139" s="133">
        <v>12</v>
      </c>
      <c r="CA139" s="133">
        <v>7</v>
      </c>
      <c r="CB139" s="133"/>
      <c r="CD139" s="615" t="s">
        <v>52</v>
      </c>
      <c r="CE139" s="186" t="s">
        <v>72</v>
      </c>
      <c r="CF139" s="133">
        <v>1228</v>
      </c>
      <c r="CG139" s="135">
        <v>1937</v>
      </c>
      <c r="CH139" s="135">
        <v>2030</v>
      </c>
      <c r="CI139" s="133">
        <v>1490</v>
      </c>
      <c r="CJ139" s="135">
        <v>1600</v>
      </c>
      <c r="CK139" s="135">
        <v>1430</v>
      </c>
      <c r="CL139" s="135">
        <v>1393</v>
      </c>
      <c r="CM139" s="133">
        <v>1321</v>
      </c>
      <c r="CN139" s="133">
        <v>1283</v>
      </c>
      <c r="CO139" s="133">
        <v>1294</v>
      </c>
      <c r="CP139" s="133">
        <v>1309</v>
      </c>
      <c r="CQ139" s="133">
        <v>1300</v>
      </c>
      <c r="CR139" s="133">
        <v>1253</v>
      </c>
      <c r="CS139" s="133">
        <v>1367</v>
      </c>
      <c r="CT139" s="133">
        <v>1194</v>
      </c>
      <c r="CU139" s="133">
        <v>1082</v>
      </c>
      <c r="CV139" s="133"/>
    </row>
    <row r="140" spans="2:100">
      <c r="B140" s="200" t="s">
        <v>17</v>
      </c>
      <c r="C140" s="201">
        <f t="shared" si="683"/>
        <v>0.63978093104306699</v>
      </c>
      <c r="D140" s="201">
        <f t="shared" si="684"/>
        <v>0.66981896784652795</v>
      </c>
      <c r="E140" s="201">
        <f t="shared" si="685"/>
        <v>0.63750641354540794</v>
      </c>
      <c r="F140" s="201">
        <f t="shared" si="654"/>
        <v>0.64183617372182522</v>
      </c>
      <c r="G140" s="201">
        <f t="shared" si="655"/>
        <v>0.6610937942759989</v>
      </c>
      <c r="H140" s="201">
        <f t="shared" si="656"/>
        <v>0.66537761601455869</v>
      </c>
      <c r="I140" s="201">
        <f t="shared" si="657"/>
        <v>0.73886401131275037</v>
      </c>
      <c r="J140" s="201">
        <f t="shared" si="658"/>
        <v>0.7572884569803271</v>
      </c>
      <c r="K140" s="201">
        <f t="shared" si="659"/>
        <v>0.7723389517432464</v>
      </c>
      <c r="L140" s="201">
        <f t="shared" si="686"/>
        <v>0.79295573536411235</v>
      </c>
      <c r="M140" s="201">
        <f t="shared" si="646"/>
        <v>0.79502433747971879</v>
      </c>
      <c r="N140" s="201">
        <f t="shared" si="646"/>
        <v>0.79956479690522242</v>
      </c>
      <c r="O140" s="201">
        <f t="shared" si="647"/>
        <v>0.79702002931118709</v>
      </c>
      <c r="P140" s="201">
        <f t="shared" si="648"/>
        <v>0.82272616435015855</v>
      </c>
      <c r="Q140" s="201">
        <f t="shared" si="649"/>
        <v>0.82659372026641298</v>
      </c>
      <c r="R140" s="201">
        <f t="shared" si="650"/>
        <v>0.80408784518373555</v>
      </c>
      <c r="S140" s="202"/>
      <c r="T140" s="361">
        <v>5.8805443802717905</v>
      </c>
      <c r="U140" s="203"/>
      <c r="V140" s="119"/>
      <c r="W140" s="119"/>
      <c r="X140" s="200" t="s">
        <v>17</v>
      </c>
      <c r="Y140" s="201">
        <v>0.63978093104306699</v>
      </c>
      <c r="Z140" s="201">
        <v>0.66981896784652795</v>
      </c>
      <c r="AA140" s="201">
        <v>0.63750641354540794</v>
      </c>
      <c r="AB140" s="201">
        <v>0.64183617372182522</v>
      </c>
      <c r="AC140" s="201">
        <v>0.6610937942759989</v>
      </c>
      <c r="AD140" s="201">
        <v>0.66537761601455869</v>
      </c>
      <c r="AE140" s="201">
        <v>0.73886401131275037</v>
      </c>
      <c r="AF140" s="201">
        <v>0.7572884569803271</v>
      </c>
      <c r="AG140" s="419">
        <v>0.7723389517432464</v>
      </c>
      <c r="AH140" s="201">
        <v>0.79295573536411235</v>
      </c>
      <c r="AI140" s="201">
        <v>0.79502433747971879</v>
      </c>
      <c r="AJ140" s="201">
        <v>0.79956479690522242</v>
      </c>
      <c r="AK140" s="201">
        <v>0.79702002931118709</v>
      </c>
      <c r="AL140" s="201">
        <v>0.82272616435015855</v>
      </c>
      <c r="AM140" s="201">
        <v>0.82659372026641298</v>
      </c>
      <c r="AN140" s="201">
        <v>0.80408784518373555</v>
      </c>
      <c r="AO140" s="202"/>
      <c r="BJ140" s="600"/>
      <c r="BK140" s="186" t="s">
        <v>73</v>
      </c>
      <c r="BL140" s="133">
        <v>126</v>
      </c>
      <c r="BM140" s="135">
        <v>268</v>
      </c>
      <c r="BN140" s="135">
        <v>315</v>
      </c>
      <c r="BO140" s="133">
        <v>135</v>
      </c>
      <c r="BP140" s="135">
        <v>112</v>
      </c>
      <c r="BQ140" s="135">
        <v>106</v>
      </c>
      <c r="BR140" s="135">
        <v>99</v>
      </c>
      <c r="BS140" s="133">
        <v>107</v>
      </c>
      <c r="BT140" s="133">
        <v>98</v>
      </c>
      <c r="BU140" s="133">
        <v>97</v>
      </c>
      <c r="BV140" s="133">
        <v>102</v>
      </c>
      <c r="BW140" s="133">
        <v>79</v>
      </c>
      <c r="BX140" s="133">
        <v>87</v>
      </c>
      <c r="BY140" s="133">
        <v>96</v>
      </c>
      <c r="BZ140" s="133">
        <v>48</v>
      </c>
      <c r="CA140" s="133">
        <v>55</v>
      </c>
      <c r="CB140" s="133"/>
      <c r="CD140" s="616"/>
      <c r="CE140" s="186" t="s">
        <v>73</v>
      </c>
      <c r="CF140" s="133">
        <v>1050</v>
      </c>
      <c r="CG140" s="135">
        <v>1265</v>
      </c>
      <c r="CH140" s="135">
        <v>1516</v>
      </c>
      <c r="CI140" s="133">
        <v>1483</v>
      </c>
      <c r="CJ140" s="135">
        <v>1584</v>
      </c>
      <c r="CK140" s="135">
        <v>1648</v>
      </c>
      <c r="CL140" s="135">
        <v>1477</v>
      </c>
      <c r="CM140" s="133">
        <v>1501</v>
      </c>
      <c r="CN140" s="133">
        <v>1506</v>
      </c>
      <c r="CO140" s="133">
        <v>1566</v>
      </c>
      <c r="CP140" s="133">
        <v>1491</v>
      </c>
      <c r="CQ140" s="133">
        <v>1534</v>
      </c>
      <c r="CR140" s="133">
        <v>1456</v>
      </c>
      <c r="CS140" s="133">
        <v>1474</v>
      </c>
      <c r="CT140" s="133">
        <v>1297</v>
      </c>
      <c r="CU140" s="133">
        <v>1323</v>
      </c>
      <c r="CV140" s="133"/>
    </row>
    <row r="141" spans="2:100">
      <c r="F141" s="180"/>
      <c r="T141" s="362"/>
      <c r="U141" s="320"/>
      <c r="V141" s="119"/>
      <c r="W141" s="119"/>
      <c r="AB141" s="180"/>
      <c r="AC141" s="180"/>
      <c r="AD141" s="180"/>
      <c r="AE141" s="180"/>
      <c r="AF141" s="320"/>
      <c r="AG141" s="420"/>
      <c r="AH141" s="180"/>
      <c r="AI141" s="320"/>
      <c r="AJ141" s="320"/>
      <c r="AK141" s="320"/>
      <c r="AL141" s="186"/>
      <c r="AM141" s="186"/>
      <c r="AN141" s="181"/>
      <c r="AO141" s="181"/>
      <c r="BJ141" s="600"/>
      <c r="BK141" s="186" t="s">
        <v>74</v>
      </c>
      <c r="BL141" s="133">
        <v>221</v>
      </c>
      <c r="BM141" s="135">
        <v>149</v>
      </c>
      <c r="BN141" s="135">
        <v>169</v>
      </c>
      <c r="BO141" s="133">
        <v>242</v>
      </c>
      <c r="BP141" s="135">
        <v>256</v>
      </c>
      <c r="BQ141" s="135">
        <v>242</v>
      </c>
      <c r="BR141" s="135">
        <v>245</v>
      </c>
      <c r="BS141" s="133">
        <v>233</v>
      </c>
      <c r="BT141" s="133">
        <v>244</v>
      </c>
      <c r="BU141" s="133">
        <v>266</v>
      </c>
      <c r="BV141" s="133">
        <v>261</v>
      </c>
      <c r="BW141" s="133">
        <v>231</v>
      </c>
      <c r="BX141" s="133">
        <v>216</v>
      </c>
      <c r="BY141" s="133">
        <v>193</v>
      </c>
      <c r="BZ141" s="133">
        <v>214</v>
      </c>
      <c r="CA141" s="133">
        <v>167</v>
      </c>
      <c r="CB141" s="133"/>
      <c r="CD141" s="616"/>
      <c r="CE141" s="186" t="s">
        <v>74</v>
      </c>
      <c r="CF141" s="133">
        <v>1002</v>
      </c>
      <c r="CG141" s="135">
        <v>815</v>
      </c>
      <c r="CH141" s="135">
        <v>918</v>
      </c>
      <c r="CI141" s="133">
        <v>1387</v>
      </c>
      <c r="CJ141" s="135">
        <v>1466</v>
      </c>
      <c r="CK141" s="135">
        <v>1638</v>
      </c>
      <c r="CL141" s="135">
        <v>1700</v>
      </c>
      <c r="CM141" s="133">
        <v>1573</v>
      </c>
      <c r="CN141" s="133">
        <v>1642</v>
      </c>
      <c r="CO141" s="133">
        <v>1746</v>
      </c>
      <c r="CP141" s="133">
        <v>1745</v>
      </c>
      <c r="CQ141" s="133">
        <v>1752</v>
      </c>
      <c r="CR141" s="133">
        <v>1747</v>
      </c>
      <c r="CS141" s="133">
        <v>1606</v>
      </c>
      <c r="CT141" s="133">
        <v>1624</v>
      </c>
      <c r="CU141" s="133">
        <v>1573</v>
      </c>
      <c r="CV141" s="133"/>
    </row>
    <row r="142" spans="2:100">
      <c r="F142" s="180"/>
      <c r="T142" s="362"/>
      <c r="U142" s="320"/>
      <c r="V142" s="119"/>
      <c r="W142" s="119"/>
      <c r="AB142" s="180"/>
      <c r="AC142" s="180"/>
      <c r="AD142" s="180"/>
      <c r="AE142" s="180"/>
      <c r="AF142" s="320"/>
      <c r="AG142" s="420"/>
      <c r="AH142" s="180"/>
      <c r="AI142" s="320"/>
      <c r="AJ142" s="320"/>
      <c r="AK142" s="320"/>
      <c r="AL142" s="186"/>
      <c r="AM142" s="186"/>
      <c r="AN142" s="181"/>
      <c r="AO142" s="181"/>
      <c r="BJ142" s="600"/>
      <c r="BK142" s="186" t="s">
        <v>36</v>
      </c>
      <c r="BL142" s="133">
        <v>0</v>
      </c>
      <c r="BM142" s="135">
        <v>0</v>
      </c>
      <c r="BN142" s="135">
        <v>0</v>
      </c>
      <c r="BO142" s="133">
        <v>0</v>
      </c>
      <c r="BP142" s="135">
        <v>0</v>
      </c>
      <c r="BQ142" s="135">
        <v>0</v>
      </c>
      <c r="BR142" s="135">
        <v>0</v>
      </c>
      <c r="BS142" s="135">
        <v>0</v>
      </c>
      <c r="BT142" s="133">
        <v>0</v>
      </c>
      <c r="BU142" s="133">
        <v>0</v>
      </c>
      <c r="BV142" s="135">
        <v>0</v>
      </c>
      <c r="BW142" s="135">
        <v>0</v>
      </c>
      <c r="BX142" s="135">
        <v>0</v>
      </c>
      <c r="BY142" s="135">
        <v>0</v>
      </c>
      <c r="BZ142" s="135">
        <v>0</v>
      </c>
      <c r="CA142" s="135">
        <v>0</v>
      </c>
      <c r="CB142" s="135"/>
      <c r="CD142" s="616"/>
      <c r="CE142" s="186" t="s">
        <v>36</v>
      </c>
      <c r="CF142" s="133">
        <v>0</v>
      </c>
      <c r="CG142" s="135">
        <v>0</v>
      </c>
      <c r="CH142" s="135">
        <v>0</v>
      </c>
      <c r="CI142" s="133">
        <v>0</v>
      </c>
      <c r="CJ142" s="135">
        <v>0</v>
      </c>
      <c r="CK142" s="135">
        <v>0</v>
      </c>
      <c r="CL142" s="135">
        <v>0</v>
      </c>
      <c r="CM142" s="135">
        <v>0</v>
      </c>
      <c r="CN142" s="133">
        <v>0</v>
      </c>
      <c r="CO142" s="133">
        <v>0</v>
      </c>
      <c r="CP142" s="135">
        <v>0</v>
      </c>
      <c r="CQ142" s="135">
        <v>0</v>
      </c>
      <c r="CR142" s="135">
        <v>0</v>
      </c>
      <c r="CS142" s="135">
        <v>0</v>
      </c>
      <c r="CT142" s="135">
        <v>0</v>
      </c>
      <c r="CU142" s="135">
        <v>0</v>
      </c>
      <c r="CV142" s="135"/>
    </row>
    <row r="143" spans="2:100">
      <c r="F143" s="180"/>
      <c r="T143" s="362"/>
      <c r="U143" s="320"/>
      <c r="V143" s="119"/>
      <c r="W143" s="119"/>
      <c r="AB143" s="180"/>
      <c r="AC143" s="180"/>
      <c r="AD143" s="180"/>
      <c r="AE143" s="180"/>
      <c r="AF143" s="320"/>
      <c r="AG143" s="420"/>
      <c r="AH143" s="180"/>
      <c r="AI143" s="320"/>
      <c r="AJ143" s="320"/>
      <c r="AK143" s="320"/>
      <c r="AL143" s="186"/>
      <c r="AM143" s="186"/>
      <c r="AN143" s="181"/>
      <c r="AO143" s="181"/>
      <c r="BF143" s="119" t="s">
        <v>14</v>
      </c>
      <c r="BG143" s="119" t="s">
        <v>14</v>
      </c>
      <c r="BJ143" s="600"/>
      <c r="BK143" s="131" t="s">
        <v>144</v>
      </c>
      <c r="BL143" s="133">
        <v>0</v>
      </c>
      <c r="BM143" s="135">
        <v>0</v>
      </c>
      <c r="BN143" s="135">
        <v>0</v>
      </c>
      <c r="BO143" s="133">
        <v>0</v>
      </c>
      <c r="BP143" s="135">
        <v>0</v>
      </c>
      <c r="BQ143" s="135">
        <v>0</v>
      </c>
      <c r="BR143" s="135">
        <v>0</v>
      </c>
      <c r="BS143" s="135">
        <v>0</v>
      </c>
      <c r="BT143" s="133">
        <v>0</v>
      </c>
      <c r="BU143" s="135">
        <v>0</v>
      </c>
      <c r="BV143" s="133">
        <v>0</v>
      </c>
      <c r="BW143" s="135">
        <v>35</v>
      </c>
      <c r="BX143" s="135">
        <v>22</v>
      </c>
      <c r="BY143" s="135">
        <v>14</v>
      </c>
      <c r="BZ143" s="135">
        <v>12</v>
      </c>
      <c r="CA143" s="135">
        <v>15</v>
      </c>
      <c r="CB143" s="135"/>
      <c r="CD143" s="616"/>
      <c r="CE143" s="131" t="s">
        <v>144</v>
      </c>
      <c r="CF143" s="133">
        <v>0</v>
      </c>
      <c r="CG143" s="135">
        <v>0</v>
      </c>
      <c r="CH143" s="135">
        <v>0</v>
      </c>
      <c r="CI143" s="133">
        <v>0</v>
      </c>
      <c r="CJ143" s="135">
        <v>0</v>
      </c>
      <c r="CK143" s="135">
        <v>0</v>
      </c>
      <c r="CL143" s="135">
        <v>0</v>
      </c>
      <c r="CM143" s="135">
        <v>0</v>
      </c>
      <c r="CN143" s="133">
        <v>0</v>
      </c>
      <c r="CO143" s="135">
        <v>0</v>
      </c>
      <c r="CP143" s="133">
        <v>0</v>
      </c>
      <c r="CQ143" s="135">
        <v>83</v>
      </c>
      <c r="CR143" s="135">
        <v>62</v>
      </c>
      <c r="CS143" s="135">
        <v>58</v>
      </c>
      <c r="CT143" s="135">
        <v>53</v>
      </c>
      <c r="CU143" s="135">
        <v>45</v>
      </c>
      <c r="CV143" s="135"/>
    </row>
    <row r="144" spans="2:100">
      <c r="F144" s="180"/>
      <c r="G144" s="180" t="s">
        <v>14</v>
      </c>
      <c r="T144" s="362"/>
      <c r="U144" s="320"/>
      <c r="V144" s="119"/>
      <c r="W144" s="119"/>
      <c r="AB144" s="180"/>
      <c r="AC144" s="180"/>
      <c r="AD144" s="180"/>
      <c r="AE144" s="180"/>
      <c r="AF144" s="320"/>
      <c r="AG144" s="420"/>
      <c r="AH144" s="180"/>
      <c r="AI144" s="320"/>
      <c r="AJ144" s="320"/>
      <c r="AK144" s="320"/>
      <c r="AL144" s="186"/>
      <c r="AM144" s="186"/>
      <c r="AN144" s="181"/>
      <c r="AO144" s="181"/>
      <c r="AQ144" s="151"/>
      <c r="AR144" s="151"/>
      <c r="AS144" s="151"/>
      <c r="AT144" s="151"/>
      <c r="AU144" s="151"/>
      <c r="AV144" s="151"/>
      <c r="AW144" s="151"/>
      <c r="AX144" s="151" t="s">
        <v>14</v>
      </c>
      <c r="AY144" s="151"/>
      <c r="AZ144" s="359"/>
      <c r="BA144" s="307"/>
      <c r="BB144" s="307"/>
      <c r="BC144" s="307"/>
      <c r="BD144" s="307"/>
      <c r="BE144" s="151"/>
      <c r="BF144" s="151"/>
      <c r="BG144" s="151"/>
      <c r="BH144" s="151"/>
      <c r="BJ144" s="600"/>
      <c r="BK144" s="186" t="s">
        <v>71</v>
      </c>
      <c r="BL144" s="133">
        <v>344</v>
      </c>
      <c r="BM144" s="135">
        <v>363</v>
      </c>
      <c r="BN144" s="135">
        <v>338</v>
      </c>
      <c r="BO144" s="133">
        <v>340</v>
      </c>
      <c r="BP144" s="135">
        <v>414</v>
      </c>
      <c r="BQ144" s="135">
        <v>423</v>
      </c>
      <c r="BR144" s="135">
        <v>433</v>
      </c>
      <c r="BS144" s="135">
        <v>501</v>
      </c>
      <c r="BT144" s="133">
        <v>500</v>
      </c>
      <c r="BU144" s="133">
        <v>498</v>
      </c>
      <c r="BV144" s="135">
        <v>504</v>
      </c>
      <c r="BW144" s="135">
        <v>489</v>
      </c>
      <c r="BX144" s="135">
        <v>451</v>
      </c>
      <c r="BY144" s="135">
        <v>417</v>
      </c>
      <c r="BZ144" s="135">
        <v>400</v>
      </c>
      <c r="CA144" s="135">
        <v>435</v>
      </c>
      <c r="CB144" s="135"/>
      <c r="CD144" s="616"/>
      <c r="CE144" s="186" t="s">
        <v>71</v>
      </c>
      <c r="CF144" s="133">
        <v>807</v>
      </c>
      <c r="CG144" s="135">
        <v>905</v>
      </c>
      <c r="CH144" s="135">
        <v>919</v>
      </c>
      <c r="CI144" s="133">
        <v>972</v>
      </c>
      <c r="CJ144" s="135">
        <v>1149</v>
      </c>
      <c r="CK144" s="135">
        <v>1269</v>
      </c>
      <c r="CL144" s="135">
        <v>1372</v>
      </c>
      <c r="CM144" s="135">
        <v>1608</v>
      </c>
      <c r="CN144" s="133">
        <v>1654</v>
      </c>
      <c r="CO144" s="133">
        <v>1716</v>
      </c>
      <c r="CP144" s="135">
        <v>1754</v>
      </c>
      <c r="CQ144" s="135">
        <v>1852</v>
      </c>
      <c r="CR144" s="135">
        <v>1827</v>
      </c>
      <c r="CS144" s="135">
        <v>1751</v>
      </c>
      <c r="CT144" s="135">
        <v>1690</v>
      </c>
      <c r="CU144" s="135">
        <v>1709</v>
      </c>
      <c r="CV144" s="135"/>
    </row>
    <row r="145" spans="2:100" ht="18.75" thickBot="1">
      <c r="F145" s="180"/>
      <c r="T145" s="362"/>
      <c r="U145" s="320"/>
      <c r="V145" s="119"/>
      <c r="W145" s="119"/>
      <c r="AB145" s="180"/>
      <c r="AC145" s="180"/>
      <c r="AD145" s="180"/>
      <c r="AE145" s="180"/>
      <c r="AF145" s="320"/>
      <c r="AG145" s="420"/>
      <c r="AH145" s="180"/>
      <c r="AI145" s="320"/>
      <c r="AJ145" s="320"/>
      <c r="AK145" s="320"/>
      <c r="AL145" s="186"/>
      <c r="AM145" s="186"/>
      <c r="AN145" s="181"/>
      <c r="AO145" s="181"/>
      <c r="AQ145" s="151"/>
      <c r="AR145" s="151"/>
      <c r="AS145" s="151"/>
      <c r="AT145" s="151"/>
      <c r="AU145" s="151"/>
      <c r="AV145" s="151"/>
      <c r="AW145" s="151"/>
      <c r="AX145" s="151"/>
      <c r="AY145" s="151"/>
      <c r="AZ145" s="359"/>
      <c r="BA145" s="307"/>
      <c r="BB145" s="307"/>
      <c r="BC145" s="307"/>
      <c r="BD145" s="307"/>
      <c r="BE145" s="151"/>
      <c r="BF145" s="151"/>
      <c r="BG145" s="151"/>
      <c r="BH145" s="151"/>
      <c r="BJ145" s="601"/>
      <c r="BK145" s="207" t="s">
        <v>53</v>
      </c>
      <c r="BL145" s="192">
        <f>BL142+BL144+$V$11*BL143</f>
        <v>344</v>
      </c>
      <c r="BM145" s="193">
        <f t="shared" ref="BM145" si="687">BM142+BM144+$V$11*BM143</f>
        <v>363</v>
      </c>
      <c r="BN145" s="193">
        <f t="shared" ref="BN145" si="688">BN142+BN144+$V$11*BN143</f>
        <v>338</v>
      </c>
      <c r="BO145" s="192">
        <f t="shared" ref="BO145" si="689">BO142+BO144+$V$11*BO143</f>
        <v>340</v>
      </c>
      <c r="BP145" s="193">
        <f t="shared" ref="BP145" si="690">BP142+BP144+$V$11*BP143</f>
        <v>414</v>
      </c>
      <c r="BQ145" s="193">
        <f t="shared" ref="BQ145" si="691">BQ142+BQ144+$V$11*BQ143</f>
        <v>423</v>
      </c>
      <c r="BR145" s="193">
        <f t="shared" ref="BR145" si="692">BR142+BR144+$V$11*BR143</f>
        <v>433</v>
      </c>
      <c r="BS145" s="194">
        <f t="shared" ref="BS145" si="693">BS142+BS144+$V$11*BS143</f>
        <v>501</v>
      </c>
      <c r="BT145" s="194">
        <f t="shared" ref="BT145" si="694">BT142+BT144+$V$11*BT143</f>
        <v>500</v>
      </c>
      <c r="BU145" s="194">
        <f t="shared" ref="BU145" si="695">BU142+BU144+$V$11*BU143</f>
        <v>498</v>
      </c>
      <c r="BV145" s="193">
        <v>504</v>
      </c>
      <c r="BW145" s="389">
        <v>506.5</v>
      </c>
      <c r="BX145" s="389">
        <v>462</v>
      </c>
      <c r="BY145" s="389">
        <f t="shared" ref="BY145:BZ145" si="696">BY142+BY144+$V$11*BY143</f>
        <v>424</v>
      </c>
      <c r="BZ145" s="389">
        <f t="shared" si="696"/>
        <v>406</v>
      </c>
      <c r="CA145" s="389">
        <f t="shared" ref="CA145" si="697">CA142+CA144+$V$11*CA143</f>
        <v>442.5</v>
      </c>
      <c r="CB145" s="473"/>
      <c r="CD145" s="617"/>
      <c r="CE145" s="123" t="s">
        <v>53</v>
      </c>
      <c r="CF145" s="194">
        <f t="shared" ref="CF145" si="698">CF142+CF144+$V$11*CF143</f>
        <v>807</v>
      </c>
      <c r="CG145" s="194">
        <f t="shared" ref="CG145" si="699">CG142+CG144+$V$11*CG143</f>
        <v>905</v>
      </c>
      <c r="CH145" s="194">
        <f t="shared" ref="CH145" si="700">CH142+CH144+$V$11*CH143</f>
        <v>919</v>
      </c>
      <c r="CI145" s="194">
        <f t="shared" ref="CI145" si="701">CI142+CI144+$V$11*CI143</f>
        <v>972</v>
      </c>
      <c r="CJ145" s="194">
        <f t="shared" ref="CJ145" si="702">CJ142+CJ144+$V$11*CJ143</f>
        <v>1149</v>
      </c>
      <c r="CK145" s="194">
        <f t="shared" ref="CK145" si="703">CK142+CK144+$V$11*CK143</f>
        <v>1269</v>
      </c>
      <c r="CL145" s="194">
        <f t="shared" ref="CL145" si="704">CL142+CL144+$V$11*CL143</f>
        <v>1372</v>
      </c>
      <c r="CM145" s="194">
        <f t="shared" ref="CM145" si="705">CM142+CM144+$V$11*CM143</f>
        <v>1608</v>
      </c>
      <c r="CN145" s="194">
        <f t="shared" ref="CN145" si="706">CN142+CN144+$V$11*CN143</f>
        <v>1654</v>
      </c>
      <c r="CO145" s="194">
        <v>1716</v>
      </c>
      <c r="CP145" s="194">
        <f>CP142+CP144+$V$11*CP143</f>
        <v>1754</v>
      </c>
      <c r="CQ145" s="194">
        <v>1893.5</v>
      </c>
      <c r="CR145" s="194">
        <v>1858</v>
      </c>
      <c r="CS145" s="194">
        <f t="shared" ref="CS145:CT145" si="707">CS142+CS144+$V$11*CS143</f>
        <v>1780</v>
      </c>
      <c r="CT145" s="389">
        <f t="shared" si="707"/>
        <v>1716.5</v>
      </c>
      <c r="CU145" s="389">
        <f t="shared" ref="CU145" si="708">CU142+CU144+$V$11*CU143</f>
        <v>1731.5</v>
      </c>
      <c r="CV145" s="473"/>
    </row>
    <row r="146" spans="2:100">
      <c r="B146" s="186"/>
      <c r="C146" s="186"/>
      <c r="D146" s="186"/>
      <c r="E146" s="186"/>
      <c r="F146" s="195"/>
      <c r="G146" s="195"/>
      <c r="H146" s="195"/>
      <c r="I146" s="195"/>
      <c r="J146" s="195"/>
      <c r="K146" s="195"/>
      <c r="L146" s="195"/>
      <c r="M146" s="195"/>
      <c r="N146" s="195"/>
      <c r="O146" s="195"/>
      <c r="P146" s="195"/>
      <c r="Q146" s="195"/>
      <c r="R146" s="195"/>
      <c r="S146" s="195"/>
      <c r="T146" s="216"/>
      <c r="U146" s="590" t="s">
        <v>136</v>
      </c>
      <c r="V146" s="618" t="s">
        <v>113</v>
      </c>
      <c r="W146" s="126"/>
      <c r="X146" s="186"/>
      <c r="Y146" s="186"/>
      <c r="Z146" s="186"/>
      <c r="AA146" s="186"/>
      <c r="AB146" s="195"/>
      <c r="AC146" s="195"/>
      <c r="AD146" s="195"/>
      <c r="AE146" s="195"/>
      <c r="AF146" s="195"/>
      <c r="AG146" s="417"/>
      <c r="AH146" s="195"/>
      <c r="AI146" s="195"/>
      <c r="AJ146" s="195"/>
      <c r="AK146" s="195"/>
      <c r="AL146" s="195"/>
      <c r="AM146" s="195"/>
      <c r="AN146" s="195"/>
      <c r="AO146" s="195"/>
      <c r="AQ146" s="151"/>
      <c r="AR146" s="151"/>
      <c r="AS146" s="151"/>
      <c r="AT146" s="151"/>
      <c r="AU146" s="151"/>
      <c r="AV146" s="151"/>
      <c r="AW146" s="151"/>
      <c r="AX146" s="151"/>
      <c r="AY146" s="151"/>
      <c r="AZ146" s="359"/>
      <c r="BA146" s="307"/>
      <c r="BB146" s="307"/>
      <c r="BC146" s="307"/>
      <c r="BD146" s="307"/>
      <c r="BE146" s="151"/>
      <c r="BF146" s="151"/>
      <c r="BG146" s="151"/>
      <c r="BH146" s="151"/>
      <c r="BJ146" s="381"/>
      <c r="BK146" s="208"/>
      <c r="BL146" s="208"/>
      <c r="BM146" s="208"/>
      <c r="BN146" s="208"/>
      <c r="BO146" s="208"/>
      <c r="BP146" s="208"/>
      <c r="BQ146" s="208"/>
      <c r="BR146" s="208"/>
      <c r="BS146" s="322"/>
      <c r="BT146" s="322"/>
      <c r="BU146" s="208"/>
      <c r="BV146" s="322"/>
      <c r="BW146" s="307"/>
      <c r="BX146" s="307"/>
      <c r="BY146" s="307"/>
      <c r="CD146" s="380"/>
      <c r="CP146" s="151"/>
      <c r="CQ146" s="307"/>
      <c r="CR146" s="307"/>
      <c r="CS146" s="307"/>
    </row>
    <row r="147" spans="2:100">
      <c r="B147" s="123" t="s">
        <v>50</v>
      </c>
      <c r="C147" s="123" t="s">
        <v>122</v>
      </c>
      <c r="D147" s="123" t="s">
        <v>121</v>
      </c>
      <c r="E147" s="123" t="s">
        <v>120</v>
      </c>
      <c r="F147" s="123" t="s">
        <v>49</v>
      </c>
      <c r="G147" s="123" t="s">
        <v>48</v>
      </c>
      <c r="H147" s="123" t="s">
        <v>47</v>
      </c>
      <c r="I147" s="123" t="s">
        <v>46</v>
      </c>
      <c r="J147" s="123" t="s">
        <v>45</v>
      </c>
      <c r="K147" s="123" t="s">
        <v>44</v>
      </c>
      <c r="L147" s="123" t="s">
        <v>43</v>
      </c>
      <c r="M147" s="123" t="s">
        <v>95</v>
      </c>
      <c r="N147" s="123" t="s">
        <v>69</v>
      </c>
      <c r="O147" s="123" t="s">
        <v>77</v>
      </c>
      <c r="P147" s="123" t="s">
        <v>143</v>
      </c>
      <c r="Q147" s="123" t="str">
        <f>Q131</f>
        <v>2018-19</v>
      </c>
      <c r="R147" s="123" t="str">
        <f>R131</f>
        <v>2019-20</v>
      </c>
      <c r="S147" s="125"/>
      <c r="T147" s="165" t="s">
        <v>83</v>
      </c>
      <c r="U147" s="591"/>
      <c r="V147" s="619"/>
      <c r="W147" s="119"/>
      <c r="X147" s="123" t="s">
        <v>50</v>
      </c>
      <c r="Y147" s="123" t="s">
        <v>122</v>
      </c>
      <c r="Z147" s="123" t="s">
        <v>121</v>
      </c>
      <c r="AA147" s="123" t="s">
        <v>120</v>
      </c>
      <c r="AB147" s="123" t="s">
        <v>49</v>
      </c>
      <c r="AC147" s="123" t="s">
        <v>48</v>
      </c>
      <c r="AD147" s="123" t="s">
        <v>47</v>
      </c>
      <c r="AE147" s="123" t="s">
        <v>46</v>
      </c>
      <c r="AF147" s="123" t="s">
        <v>45</v>
      </c>
      <c r="AG147" s="191" t="s">
        <v>44</v>
      </c>
      <c r="AH147" s="123" t="s">
        <v>43</v>
      </c>
      <c r="AI147" s="123" t="s">
        <v>95</v>
      </c>
      <c r="AJ147" s="123" t="s">
        <v>69</v>
      </c>
      <c r="AK147" s="123" t="str">
        <f t="shared" ref="AK147:AM147" si="709">AK131</f>
        <v>2016-17</v>
      </c>
      <c r="AL147" s="123" t="str">
        <f t="shared" si="709"/>
        <v>2017-18</v>
      </c>
      <c r="AM147" s="123" t="str">
        <f t="shared" si="709"/>
        <v>2018-19</v>
      </c>
      <c r="AN147" s="123" t="str">
        <f>AN131</f>
        <v>2019-20</v>
      </c>
      <c r="AO147" s="125"/>
      <c r="AQ147" s="123" t="s">
        <v>50</v>
      </c>
      <c r="AR147" s="123" t="s">
        <v>122</v>
      </c>
      <c r="AS147" s="123" t="s">
        <v>121</v>
      </c>
      <c r="AT147" s="123" t="s">
        <v>120</v>
      </c>
      <c r="AU147" s="123" t="s">
        <v>49</v>
      </c>
      <c r="AV147" s="123" t="s">
        <v>48</v>
      </c>
      <c r="AW147" s="123" t="s">
        <v>47</v>
      </c>
      <c r="AX147" s="123" t="s">
        <v>46</v>
      </c>
      <c r="AY147" s="123" t="s">
        <v>45</v>
      </c>
      <c r="AZ147" s="123" t="s">
        <v>44</v>
      </c>
      <c r="BA147" s="123" t="s">
        <v>43</v>
      </c>
      <c r="BB147" s="123" t="s">
        <v>95</v>
      </c>
      <c r="BC147" s="125" t="s">
        <v>69</v>
      </c>
      <c r="BD147" s="125" t="str">
        <f t="shared" ref="BD147:BF147" si="710">BD131</f>
        <v>2016-17</v>
      </c>
      <c r="BE147" s="125" t="str">
        <f t="shared" si="710"/>
        <v>2017-18</v>
      </c>
      <c r="BF147" s="125" t="str">
        <f t="shared" si="710"/>
        <v>2018-19</v>
      </c>
      <c r="BG147" s="125" t="str">
        <f>BG131</f>
        <v>2019-20</v>
      </c>
      <c r="BH147" s="125"/>
      <c r="BJ147" s="218"/>
      <c r="BK147" s="123" t="s">
        <v>50</v>
      </c>
      <c r="BL147" s="123" t="s">
        <v>122</v>
      </c>
      <c r="BM147" s="123" t="s">
        <v>121</v>
      </c>
      <c r="BN147" s="123" t="s">
        <v>120</v>
      </c>
      <c r="BO147" s="123" t="s">
        <v>49</v>
      </c>
      <c r="BP147" s="123" t="s">
        <v>48</v>
      </c>
      <c r="BQ147" s="123" t="s">
        <v>47</v>
      </c>
      <c r="BR147" s="123" t="s">
        <v>46</v>
      </c>
      <c r="BS147" s="123" t="s">
        <v>45</v>
      </c>
      <c r="BT147" s="123" t="s">
        <v>44</v>
      </c>
      <c r="BU147" s="123" t="s">
        <v>43</v>
      </c>
      <c r="BV147" s="123" t="s">
        <v>95</v>
      </c>
      <c r="BW147" s="125" t="s">
        <v>69</v>
      </c>
      <c r="BX147" s="125" t="str">
        <f>BX131</f>
        <v>2016-17</v>
      </c>
      <c r="BY147" s="125" t="str">
        <f t="shared" ref="BY147:CA147" si="711">BY131</f>
        <v>2017-18</v>
      </c>
      <c r="BZ147" s="125" t="str">
        <f t="shared" si="711"/>
        <v>2018-19</v>
      </c>
      <c r="CA147" s="125" t="str">
        <f t="shared" si="711"/>
        <v>2019-20</v>
      </c>
      <c r="CB147" s="125"/>
      <c r="CD147" s="380"/>
      <c r="CE147" s="123" t="s">
        <v>50</v>
      </c>
      <c r="CF147" s="123" t="s">
        <v>122</v>
      </c>
      <c r="CG147" s="123" t="s">
        <v>121</v>
      </c>
      <c r="CH147" s="123" t="s">
        <v>120</v>
      </c>
      <c r="CI147" s="123" t="s">
        <v>49</v>
      </c>
      <c r="CJ147" s="123" t="s">
        <v>48</v>
      </c>
      <c r="CK147" s="123" t="s">
        <v>47</v>
      </c>
      <c r="CL147" s="123" t="s">
        <v>46</v>
      </c>
      <c r="CM147" s="123" t="s">
        <v>45</v>
      </c>
      <c r="CN147" s="123" t="s">
        <v>44</v>
      </c>
      <c r="CO147" s="123" t="s">
        <v>43</v>
      </c>
      <c r="CP147" s="123" t="s">
        <v>95</v>
      </c>
      <c r="CQ147" s="123" t="s">
        <v>69</v>
      </c>
      <c r="CR147" s="123" t="str">
        <f>CR131</f>
        <v>2016-17</v>
      </c>
      <c r="CS147" s="123" t="str">
        <f t="shared" ref="CS147:CU147" si="712">CS131</f>
        <v>2017-18</v>
      </c>
      <c r="CT147" s="123" t="str">
        <f t="shared" si="712"/>
        <v>2018-19</v>
      </c>
      <c r="CU147" s="123" t="str">
        <f t="shared" si="712"/>
        <v>2019-20</v>
      </c>
      <c r="CV147" s="125"/>
    </row>
    <row r="148" spans="2:100">
      <c r="B148" s="186" t="s">
        <v>72</v>
      </c>
      <c r="C148" s="133">
        <f t="shared" ref="C148:N148" si="713">SUM(C4,C20,C36,C52,C68,C84,C100,C116,C132)</f>
        <v>26721.599999999999</v>
      </c>
      <c r="D148" s="133">
        <f t="shared" si="713"/>
        <v>28238.400000000001</v>
      </c>
      <c r="E148" s="133">
        <f t="shared" si="713"/>
        <v>29320.6</v>
      </c>
      <c r="F148" s="133">
        <f t="shared" si="713"/>
        <v>28180.799999999996</v>
      </c>
      <c r="G148" s="133">
        <f t="shared" si="713"/>
        <v>29139.4</v>
      </c>
      <c r="H148" s="133">
        <f t="shared" si="713"/>
        <v>29449.599999999999</v>
      </c>
      <c r="I148" s="133">
        <f t="shared" si="713"/>
        <v>26481.200000000001</v>
      </c>
      <c r="J148" s="133">
        <f t="shared" si="713"/>
        <v>25602.799999999996</v>
      </c>
      <c r="K148" s="133">
        <f t="shared" si="713"/>
        <v>24819.799999999996</v>
      </c>
      <c r="L148" s="133">
        <f t="shared" si="713"/>
        <v>24779.4</v>
      </c>
      <c r="M148" s="133">
        <f t="shared" si="713"/>
        <v>25257.599999999999</v>
      </c>
      <c r="N148" s="133">
        <f t="shared" si="713"/>
        <v>24594.6</v>
      </c>
      <c r="O148" s="133">
        <f t="shared" ref="O148:R148" si="714">SUM(O4,O20,O36,O52,O68,O84,O100,O116,O132)</f>
        <v>23814.2</v>
      </c>
      <c r="P148" s="133">
        <f t="shared" si="714"/>
        <v>25202.799999999999</v>
      </c>
      <c r="Q148" s="133">
        <f t="shared" si="714"/>
        <v>24492.400000000001</v>
      </c>
      <c r="R148" s="133">
        <f t="shared" si="714"/>
        <v>23836</v>
      </c>
      <c r="S148" s="133"/>
      <c r="T148" s="349">
        <f t="shared" ref="T148:T156" si="715">AVERAGE(T4,T20,T36,T52,T68,T84,T100,T116,T132)</f>
        <v>393.44524009673364</v>
      </c>
      <c r="U148" s="363">
        <f t="shared" ref="U148:U156" si="716">T148/$T$151</f>
        <v>0.9899980796087956</v>
      </c>
      <c r="V148" s="369">
        <v>1</v>
      </c>
      <c r="W148" s="119"/>
      <c r="X148" s="186" t="s">
        <v>72</v>
      </c>
      <c r="Y148" s="133">
        <f t="shared" ref="Y148:AE154" si="717">Y4+Y20+Y36+Y52+Y68+Y84+Y100+Y116+Y132</f>
        <v>18664</v>
      </c>
      <c r="Z148" s="133">
        <f t="shared" si="717"/>
        <v>19964</v>
      </c>
      <c r="AA148" s="133">
        <f t="shared" si="717"/>
        <v>20678</v>
      </c>
      <c r="AB148" s="133">
        <f t="shared" si="717"/>
        <v>19682</v>
      </c>
      <c r="AC148" s="133">
        <f t="shared" si="717"/>
        <v>20277</v>
      </c>
      <c r="AD148" s="133">
        <f t="shared" si="717"/>
        <v>20251</v>
      </c>
      <c r="AE148" s="133">
        <f t="shared" si="717"/>
        <v>18340</v>
      </c>
      <c r="AF148" s="133">
        <v>17754</v>
      </c>
      <c r="AG148" s="416">
        <f t="shared" ref="AG148:AK154" si="718">AG4+AG20+AG36+AG52+AG68+AG84+AG100+AG116+AG132</f>
        <v>17543</v>
      </c>
      <c r="AH148" s="133">
        <f t="shared" si="718"/>
        <v>17472</v>
      </c>
      <c r="AI148" s="133">
        <v>18166</v>
      </c>
      <c r="AJ148" s="133">
        <f t="shared" si="718"/>
        <v>17781</v>
      </c>
      <c r="AK148" s="133">
        <f t="shared" si="718"/>
        <v>17352</v>
      </c>
      <c r="AL148" s="133">
        <f t="shared" ref="AL148:AM148" si="719">AL4+AL20+AL36+AL52+AL68+AL84+AL100+AL116+AL132</f>
        <v>18377</v>
      </c>
      <c r="AM148" s="133">
        <f t="shared" si="719"/>
        <v>18102</v>
      </c>
      <c r="AN148" s="133">
        <f t="shared" ref="AN148" si="720">AN4+AN20+AN36+AN52+AN68+AN84+AN100+AN116+AN132</f>
        <v>17983</v>
      </c>
      <c r="AO148" s="133"/>
      <c r="AQ148" s="186" t="s">
        <v>128</v>
      </c>
      <c r="AR148" s="133">
        <f t="shared" ref="AR148:BE148" si="721">AR4+AR20+AR36+AR52+AR68+AR84+AR100+AR116+AR132</f>
        <v>266</v>
      </c>
      <c r="AS148" s="133">
        <f t="shared" si="721"/>
        <v>230</v>
      </c>
      <c r="AT148" s="133">
        <f t="shared" si="721"/>
        <v>245</v>
      </c>
      <c r="AU148" s="133">
        <f t="shared" si="721"/>
        <v>258</v>
      </c>
      <c r="AV148" s="133">
        <f t="shared" si="721"/>
        <v>270</v>
      </c>
      <c r="AW148" s="133">
        <f t="shared" si="721"/>
        <v>248</v>
      </c>
      <c r="AX148" s="133">
        <f t="shared" si="721"/>
        <v>340</v>
      </c>
      <c r="AY148" s="133">
        <f t="shared" si="721"/>
        <v>380</v>
      </c>
      <c r="AZ148" s="133">
        <f t="shared" si="721"/>
        <v>440</v>
      </c>
      <c r="BA148" s="133">
        <f t="shared" si="721"/>
        <v>360</v>
      </c>
      <c r="BB148" s="133">
        <v>414</v>
      </c>
      <c r="BC148" s="132">
        <f t="shared" ref="BC148:BD148" si="722">BC4+BC20+BC36+BC52+BC68+BC84+BC100+BC116+BC132</f>
        <v>417</v>
      </c>
      <c r="BD148" s="132">
        <f t="shared" si="722"/>
        <v>430</v>
      </c>
      <c r="BE148" s="132">
        <f t="shared" si="721"/>
        <v>447</v>
      </c>
      <c r="BF148" s="132">
        <f t="shared" ref="BF148:BG148" si="723">BF4+BF20+BF36+BF52+BF68+BF84+BF100+BF116+BF132</f>
        <v>447</v>
      </c>
      <c r="BG148" s="132">
        <f t="shared" si="723"/>
        <v>1068</v>
      </c>
      <c r="BH148" s="133"/>
      <c r="BJ148" s="602" t="s">
        <v>98</v>
      </c>
      <c r="BK148" s="186" t="s">
        <v>72</v>
      </c>
      <c r="BL148" s="133">
        <f t="shared" ref="BL148:BU148" si="724">SUM(BL4,BL20,BL36,BL52,BL68,BL84,BL100,BL116,BL132)</f>
        <v>8707</v>
      </c>
      <c r="BM148" s="135">
        <f t="shared" si="724"/>
        <v>8818</v>
      </c>
      <c r="BN148" s="135">
        <f t="shared" si="724"/>
        <v>9257</v>
      </c>
      <c r="BO148" s="133">
        <f t="shared" si="724"/>
        <v>9351</v>
      </c>
      <c r="BP148" s="135">
        <f t="shared" si="724"/>
        <v>9823</v>
      </c>
      <c r="BQ148" s="135">
        <f t="shared" si="724"/>
        <v>10042</v>
      </c>
      <c r="BR148" s="135">
        <f t="shared" si="724"/>
        <v>8889</v>
      </c>
      <c r="BS148" s="135">
        <f t="shared" si="724"/>
        <v>8526</v>
      </c>
      <c r="BT148" s="132">
        <f t="shared" si="724"/>
        <v>8136</v>
      </c>
      <c r="BU148" s="132">
        <f t="shared" si="724"/>
        <v>8308</v>
      </c>
      <c r="BV148" s="166">
        <v>8122</v>
      </c>
      <c r="BW148" s="132">
        <f t="shared" ref="BW148:BY161" si="725">SUM(BW4,BW20,BW36,BW52,BW68,BW84,BW100,BW116,BW132)</f>
        <v>7832</v>
      </c>
      <c r="BX148" s="132">
        <f t="shared" ref="BX148" si="726">SUM(BX4,BX20,BX36,BX52,BX68,BX84,BX100,BX116,BX132)</f>
        <v>7449</v>
      </c>
      <c r="BY148" s="132">
        <f t="shared" si="725"/>
        <v>7911</v>
      </c>
      <c r="BZ148" s="132">
        <f t="shared" ref="BZ148:CA148" si="727">SUM(BZ4,BZ20,BZ36,BZ52,BZ68,BZ84,BZ100,BZ116,BZ132)</f>
        <v>7498</v>
      </c>
      <c r="CA148" s="132">
        <f t="shared" si="727"/>
        <v>6910</v>
      </c>
      <c r="CB148" s="133"/>
      <c r="CD148" s="612" t="s">
        <v>51</v>
      </c>
      <c r="CE148" s="189" t="s">
        <v>72</v>
      </c>
      <c r="CF148" s="132">
        <f t="shared" ref="CF148:CP148" si="728">SUM(CF4,CF20,CF36,CF52,CF68,CF84,CF100,CF116,CF132)</f>
        <v>1545</v>
      </c>
      <c r="CG148" s="166">
        <f t="shared" si="728"/>
        <v>1787</v>
      </c>
      <c r="CH148" s="166">
        <f t="shared" si="728"/>
        <v>1800</v>
      </c>
      <c r="CI148" s="132">
        <f t="shared" si="728"/>
        <v>1415</v>
      </c>
      <c r="CJ148" s="166">
        <f t="shared" si="728"/>
        <v>1394</v>
      </c>
      <c r="CK148" s="166">
        <f t="shared" si="728"/>
        <v>1523</v>
      </c>
      <c r="CL148" s="166">
        <f t="shared" si="728"/>
        <v>1299</v>
      </c>
      <c r="CM148" s="132">
        <f t="shared" si="728"/>
        <v>1233</v>
      </c>
      <c r="CN148" s="132">
        <f t="shared" si="728"/>
        <v>1055</v>
      </c>
      <c r="CO148" s="132">
        <f t="shared" si="728"/>
        <v>947</v>
      </c>
      <c r="CP148" s="132">
        <f t="shared" si="728"/>
        <v>898</v>
      </c>
      <c r="CQ148" s="132">
        <f t="shared" ref="CQ148:CU148" si="729">SUM(CQ4,CQ20,CQ36,CQ52,CQ68,CQ84,CQ100,CQ116,CQ132)</f>
        <v>825</v>
      </c>
      <c r="CR148" s="132">
        <f t="shared" si="729"/>
        <v>754</v>
      </c>
      <c r="CS148" s="132">
        <f t="shared" si="729"/>
        <v>735</v>
      </c>
      <c r="CT148" s="132">
        <f t="shared" si="729"/>
        <v>565</v>
      </c>
      <c r="CU148" s="132">
        <f t="shared" si="729"/>
        <v>535</v>
      </c>
      <c r="CV148" s="133"/>
    </row>
    <row r="149" spans="2:100">
      <c r="B149" s="186" t="s">
        <v>73</v>
      </c>
      <c r="C149" s="133">
        <f t="shared" ref="C149:N149" si="730">SUM(C5,C21,C37,C53,C69,C85,C101,C117,C133)</f>
        <v>23385.799999999996</v>
      </c>
      <c r="D149" s="133">
        <f t="shared" si="730"/>
        <v>23963.800000000003</v>
      </c>
      <c r="E149" s="133">
        <f t="shared" si="730"/>
        <v>26045.8</v>
      </c>
      <c r="F149" s="133">
        <f t="shared" si="730"/>
        <v>25770.199999999997</v>
      </c>
      <c r="G149" s="133">
        <f t="shared" si="730"/>
        <v>26924.2</v>
      </c>
      <c r="H149" s="133">
        <f t="shared" si="730"/>
        <v>28494.2</v>
      </c>
      <c r="I149" s="133">
        <f t="shared" si="730"/>
        <v>26288.400000000001</v>
      </c>
      <c r="J149" s="133">
        <f t="shared" si="730"/>
        <v>26590.6</v>
      </c>
      <c r="K149" s="133">
        <f t="shared" si="730"/>
        <v>26316.800000000003</v>
      </c>
      <c r="L149" s="133">
        <f t="shared" si="730"/>
        <v>26299.200000000001</v>
      </c>
      <c r="M149" s="133">
        <f t="shared" si="730"/>
        <v>26436.400000000001</v>
      </c>
      <c r="N149" s="133">
        <f t="shared" si="730"/>
        <v>26711.200000000001</v>
      </c>
      <c r="O149" s="133">
        <f t="shared" ref="O149:R149" si="731">SUM(O5,O21,O37,O53,O69,O85,O101,O117,O133)</f>
        <v>26257.199999999997</v>
      </c>
      <c r="P149" s="133">
        <f t="shared" si="731"/>
        <v>26023.4</v>
      </c>
      <c r="Q149" s="133">
        <f t="shared" si="731"/>
        <v>25459.599999999999</v>
      </c>
      <c r="R149" s="133">
        <f t="shared" si="731"/>
        <v>25759.200000000001</v>
      </c>
      <c r="S149" s="133"/>
      <c r="T149" s="349">
        <f t="shared" si="715"/>
        <v>264.29064653004485</v>
      </c>
      <c r="U149" s="364">
        <f t="shared" si="716"/>
        <v>0.66501562570430894</v>
      </c>
      <c r="V149" s="370">
        <v>1</v>
      </c>
      <c r="W149" s="119"/>
      <c r="X149" s="186" t="s">
        <v>73</v>
      </c>
      <c r="Y149" s="133">
        <f t="shared" si="717"/>
        <v>16545</v>
      </c>
      <c r="Z149" s="133">
        <f t="shared" si="717"/>
        <v>16984</v>
      </c>
      <c r="AA149" s="133">
        <f t="shared" si="717"/>
        <v>18379</v>
      </c>
      <c r="AB149" s="133">
        <f t="shared" si="717"/>
        <v>18110</v>
      </c>
      <c r="AC149" s="133">
        <f t="shared" si="717"/>
        <v>18755</v>
      </c>
      <c r="AD149" s="133">
        <f t="shared" si="717"/>
        <v>19642</v>
      </c>
      <c r="AE149" s="133">
        <f t="shared" si="717"/>
        <v>18049</v>
      </c>
      <c r="AF149" s="133">
        <v>18162</v>
      </c>
      <c r="AG149" s="416">
        <f t="shared" si="718"/>
        <v>18114</v>
      </c>
      <c r="AH149" s="133">
        <f t="shared" si="718"/>
        <v>18130</v>
      </c>
      <c r="AI149" s="133">
        <v>18388</v>
      </c>
      <c r="AJ149" s="133">
        <f>AJ5+AJ21+AJ37+AJ53+AJ69+AJ85+AJ101+AJ117+AJ133</f>
        <v>18759</v>
      </c>
      <c r="AK149" s="133">
        <f>AK5+AK21+AK37+AK53+AK69+AK85+AK101+AK117+AK133</f>
        <v>18603</v>
      </c>
      <c r="AL149" s="133">
        <f>AL5+AL21+AL37+AL53+AL69+AL85+AL101+AL117+AL133</f>
        <v>18640</v>
      </c>
      <c r="AM149" s="133">
        <f>AM5+AM21+AM37+AM53+AM69+AM85+AM101+AM117+AM133</f>
        <v>18501</v>
      </c>
      <c r="AN149" s="133">
        <f>AN5+AN21+AN37+AN53+AN69+AN85+AN101+AN117+AN133</f>
        <v>18908</v>
      </c>
      <c r="AO149" s="133"/>
      <c r="AQ149" s="131" t="s">
        <v>144</v>
      </c>
      <c r="AR149" s="133">
        <f t="shared" ref="AR149:BE149" si="732">AR5+AR21+AR37+AR53+AR69+AR85+AR101+AR117+AR133</f>
        <v>0</v>
      </c>
      <c r="AS149" s="133">
        <f t="shared" si="732"/>
        <v>0</v>
      </c>
      <c r="AT149" s="133">
        <f t="shared" si="732"/>
        <v>0</v>
      </c>
      <c r="AU149" s="133">
        <f t="shared" si="732"/>
        <v>0</v>
      </c>
      <c r="AV149" s="133">
        <f t="shared" si="732"/>
        <v>0</v>
      </c>
      <c r="AW149" s="133">
        <f t="shared" si="732"/>
        <v>0</v>
      </c>
      <c r="AX149" s="133">
        <f t="shared" si="732"/>
        <v>0</v>
      </c>
      <c r="AY149" s="133">
        <f t="shared" si="732"/>
        <v>0</v>
      </c>
      <c r="AZ149" s="133">
        <f t="shared" si="732"/>
        <v>0</v>
      </c>
      <c r="BA149" s="133">
        <f t="shared" si="732"/>
        <v>0</v>
      </c>
      <c r="BB149" s="133">
        <v>0</v>
      </c>
      <c r="BC149" s="133">
        <f t="shared" ref="BC149:BD149" si="733">BC5+BC21+BC37+BC53+BC69+BC85+BC101+BC117+BC133</f>
        <v>772</v>
      </c>
      <c r="BD149" s="133">
        <f t="shared" si="733"/>
        <v>695</v>
      </c>
      <c r="BE149" s="133">
        <f t="shared" si="732"/>
        <v>863</v>
      </c>
      <c r="BF149" s="133">
        <f t="shared" ref="BF149:BG149" si="734">BF5+BF21+BF37+BF53+BF69+BF85+BF101+BF117+BF133</f>
        <v>710</v>
      </c>
      <c r="BG149" s="133">
        <f t="shared" si="734"/>
        <v>757</v>
      </c>
      <c r="BH149" s="133"/>
      <c r="BJ149" s="600"/>
      <c r="BK149" s="186" t="s">
        <v>73</v>
      </c>
      <c r="BL149" s="133">
        <f t="shared" ref="BL149:BU149" si="735">SUM(BL5,BL21,BL37,BL53,BL69,BL85,BL101,BL117,BL133)</f>
        <v>6761</v>
      </c>
      <c r="BM149" s="135">
        <f t="shared" si="735"/>
        <v>6781</v>
      </c>
      <c r="BN149" s="135">
        <f t="shared" si="735"/>
        <v>7396</v>
      </c>
      <c r="BO149" s="133">
        <f t="shared" si="735"/>
        <v>7659</v>
      </c>
      <c r="BP149" s="135">
        <f t="shared" si="735"/>
        <v>8309</v>
      </c>
      <c r="BQ149" s="135">
        <f t="shared" si="735"/>
        <v>8849</v>
      </c>
      <c r="BR149" s="135">
        <f t="shared" si="735"/>
        <v>8253</v>
      </c>
      <c r="BS149" s="135">
        <f t="shared" si="735"/>
        <v>8362</v>
      </c>
      <c r="BT149" s="133">
        <f t="shared" si="735"/>
        <v>8301</v>
      </c>
      <c r="BU149" s="133">
        <f t="shared" si="735"/>
        <v>8464</v>
      </c>
      <c r="BV149" s="135">
        <v>8398</v>
      </c>
      <c r="BW149" s="133">
        <f t="shared" si="725"/>
        <v>8534</v>
      </c>
      <c r="BX149" s="133">
        <f t="shared" ref="BX149" si="736">SUM(BX5,BX21,BX37,BX53,BX69,BX85,BX101,BX117,BX133)</f>
        <v>8114</v>
      </c>
      <c r="BY149" s="133">
        <f t="shared" si="725"/>
        <v>7908</v>
      </c>
      <c r="BZ149" s="133">
        <f t="shared" ref="BZ149:CA149" si="737">SUM(BZ5,BZ21,BZ37,BZ53,BZ69,BZ85,BZ101,BZ117,BZ133)</f>
        <v>7592</v>
      </c>
      <c r="CA149" s="133">
        <f t="shared" si="737"/>
        <v>7554</v>
      </c>
      <c r="CB149" s="133"/>
      <c r="CC149" s="119" t="s">
        <v>14</v>
      </c>
      <c r="CD149" s="613"/>
      <c r="CE149" s="186" t="s">
        <v>73</v>
      </c>
      <c r="CF149" s="133">
        <f t="shared" ref="CF149:CP149" si="738">SUM(CF5,CF21,CF37,CF53,CF69,CF85,CF101,CF117,CF133)</f>
        <v>2122</v>
      </c>
      <c r="CG149" s="135">
        <f t="shared" si="738"/>
        <v>2328</v>
      </c>
      <c r="CH149" s="135">
        <f t="shared" si="738"/>
        <v>2558</v>
      </c>
      <c r="CI149" s="133">
        <f t="shared" si="738"/>
        <v>2146</v>
      </c>
      <c r="CJ149" s="135">
        <f t="shared" si="738"/>
        <v>2107</v>
      </c>
      <c r="CK149" s="135">
        <f t="shared" si="738"/>
        <v>2383</v>
      </c>
      <c r="CL149" s="135">
        <f t="shared" si="738"/>
        <v>2114</v>
      </c>
      <c r="CM149" s="133">
        <f t="shared" si="738"/>
        <v>2170</v>
      </c>
      <c r="CN149" s="133">
        <f t="shared" si="738"/>
        <v>1985</v>
      </c>
      <c r="CO149" s="133">
        <f t="shared" si="738"/>
        <v>1780</v>
      </c>
      <c r="CP149" s="133">
        <f t="shared" si="738"/>
        <v>1773</v>
      </c>
      <c r="CQ149" s="133">
        <f t="shared" ref="CQ149:CU149" si="739">SUM(CQ5,CQ21,CQ37,CQ53,CQ69,CQ85,CQ101,CQ117,CQ133)</f>
        <v>1567</v>
      </c>
      <c r="CR149" s="133">
        <f t="shared" si="739"/>
        <v>1606</v>
      </c>
      <c r="CS149" s="133">
        <f t="shared" si="739"/>
        <v>1446</v>
      </c>
      <c r="CT149" s="133">
        <f t="shared" si="739"/>
        <v>1261</v>
      </c>
      <c r="CU149" s="133">
        <f t="shared" si="739"/>
        <v>1175</v>
      </c>
      <c r="CV149" s="133"/>
    </row>
    <row r="150" spans="2:100">
      <c r="B150" s="186" t="s">
        <v>74</v>
      </c>
      <c r="C150" s="133">
        <f t="shared" ref="C150:N150" si="740">SUM(C6,C22,C38,C54,C70,C86,C102,C118,C134)</f>
        <v>23340</v>
      </c>
      <c r="D150" s="133">
        <f t="shared" si="740"/>
        <v>23071</v>
      </c>
      <c r="E150" s="133">
        <f t="shared" si="740"/>
        <v>24663.200000000001</v>
      </c>
      <c r="F150" s="133">
        <f t="shared" si="740"/>
        <v>26598</v>
      </c>
      <c r="G150" s="133">
        <f t="shared" si="740"/>
        <v>27513.800000000003</v>
      </c>
      <c r="H150" s="133">
        <f t="shared" si="740"/>
        <v>29535.199999999997</v>
      </c>
      <c r="I150" s="133">
        <f t="shared" si="740"/>
        <v>28600.800000000003</v>
      </c>
      <c r="J150" s="133">
        <f t="shared" si="740"/>
        <v>29671.800000000003</v>
      </c>
      <c r="K150" s="133">
        <f t="shared" si="740"/>
        <v>29699</v>
      </c>
      <c r="L150" s="133">
        <f t="shared" si="740"/>
        <v>30087.599999999999</v>
      </c>
      <c r="M150" s="133">
        <f t="shared" si="740"/>
        <v>30026.199999999997</v>
      </c>
      <c r="N150" s="133">
        <f t="shared" si="740"/>
        <v>30493.799999999996</v>
      </c>
      <c r="O150" s="133">
        <f t="shared" ref="O150:R150" si="741">SUM(O6,O22,O38,O54,O70,O86,O102,O118,O134)</f>
        <v>30919.200000000001</v>
      </c>
      <c r="P150" s="133">
        <f t="shared" si="741"/>
        <v>30332</v>
      </c>
      <c r="Q150" s="133">
        <f t="shared" si="741"/>
        <v>30256.399999999998</v>
      </c>
      <c r="R150" s="133">
        <f t="shared" si="741"/>
        <v>30058</v>
      </c>
      <c r="S150" s="133"/>
      <c r="T150" s="349">
        <f t="shared" si="715"/>
        <v>353.97136901907891</v>
      </c>
      <c r="U150" s="364">
        <f t="shared" si="716"/>
        <v>0.89067280488442657</v>
      </c>
      <c r="V150" s="370">
        <v>1</v>
      </c>
      <c r="W150" s="119"/>
      <c r="X150" s="186" t="s">
        <v>74</v>
      </c>
      <c r="Y150" s="133">
        <f t="shared" si="717"/>
        <v>16513</v>
      </c>
      <c r="Z150" s="133">
        <f t="shared" si="717"/>
        <v>16233</v>
      </c>
      <c r="AA150" s="133">
        <f t="shared" si="717"/>
        <v>17187</v>
      </c>
      <c r="AB150" s="133">
        <f t="shared" si="717"/>
        <v>18492</v>
      </c>
      <c r="AC150" s="133">
        <f t="shared" si="717"/>
        <v>18937</v>
      </c>
      <c r="AD150" s="133">
        <f t="shared" si="717"/>
        <v>20013</v>
      </c>
      <c r="AE150" s="133">
        <f t="shared" si="717"/>
        <v>19291</v>
      </c>
      <c r="AF150" s="133">
        <v>19840</v>
      </c>
      <c r="AG150" s="416">
        <f t="shared" si="718"/>
        <v>19826</v>
      </c>
      <c r="AH150" s="133">
        <f t="shared" si="718"/>
        <v>20013</v>
      </c>
      <c r="AI150" s="133">
        <v>20184</v>
      </c>
      <c r="AJ150" s="133">
        <f t="shared" si="718"/>
        <v>20550</v>
      </c>
      <c r="AK150" s="133">
        <f t="shared" si="718"/>
        <v>21113</v>
      </c>
      <c r="AL150" s="133">
        <f t="shared" ref="AL150:AM150" si="742">AL6+AL22+AL38+AL54+AL70+AL86+AL102+AL118+AL134</f>
        <v>20972</v>
      </c>
      <c r="AM150" s="133">
        <f t="shared" si="742"/>
        <v>21110</v>
      </c>
      <c r="AN150" s="133">
        <f t="shared" ref="AN150" si="743">AN6+AN22+AN38+AN54+AN70+AN86+AN102+AN118+AN134</f>
        <v>21321</v>
      </c>
      <c r="AO150" s="133"/>
      <c r="AQ150" s="186" t="s">
        <v>71</v>
      </c>
      <c r="AR150" s="133">
        <f t="shared" ref="AR150:BE150" si="744">AR6+AR22+AR38+AR54+AR70+AR86+AR102+AR118+AR134</f>
        <v>16369</v>
      </c>
      <c r="AS150" s="133">
        <f t="shared" si="744"/>
        <v>16505</v>
      </c>
      <c r="AT150" s="133">
        <f t="shared" si="744"/>
        <v>16748</v>
      </c>
      <c r="AU150" s="133">
        <f t="shared" si="744"/>
        <v>17175</v>
      </c>
      <c r="AV150" s="133">
        <f t="shared" si="744"/>
        <v>18275</v>
      </c>
      <c r="AW150" s="133">
        <f t="shared" si="744"/>
        <v>18133</v>
      </c>
      <c r="AX150" s="133">
        <f t="shared" si="744"/>
        <v>19076</v>
      </c>
      <c r="AY150" s="133">
        <f t="shared" si="744"/>
        <v>19917</v>
      </c>
      <c r="AZ150" s="133">
        <f t="shared" si="744"/>
        <v>20833</v>
      </c>
      <c r="BA150" s="133">
        <f t="shared" si="744"/>
        <v>20839</v>
      </c>
      <c r="BB150" s="133">
        <v>20845</v>
      </c>
      <c r="BC150" s="133">
        <f t="shared" ref="BC150:BD150" si="745">BC6+BC22+BC38+BC54+BC70+BC86+BC102+BC118+BC134</f>
        <v>21556</v>
      </c>
      <c r="BD150" s="133">
        <f t="shared" si="745"/>
        <v>22183</v>
      </c>
      <c r="BE150" s="133">
        <f t="shared" si="744"/>
        <v>22346</v>
      </c>
      <c r="BF150" s="133">
        <f t="shared" ref="BF150:BG150" si="746">BF6+BF22+BF38+BF54+BF70+BF86+BF102+BF118+BF134</f>
        <v>22165</v>
      </c>
      <c r="BG150" s="133">
        <f t="shared" si="746"/>
        <v>22537</v>
      </c>
      <c r="BH150" s="133"/>
      <c r="BJ150" s="600"/>
      <c r="BK150" s="186" t="s">
        <v>74</v>
      </c>
      <c r="BL150" s="133">
        <f t="shared" ref="BL150:BU150" si="747">SUM(BL6,BL22,BL38,BL54,BL70,BL86,BL102,BL118,BL134)</f>
        <v>5935</v>
      </c>
      <c r="BM150" s="135">
        <f t="shared" si="747"/>
        <v>5885</v>
      </c>
      <c r="BN150" s="135">
        <f t="shared" si="747"/>
        <v>6439</v>
      </c>
      <c r="BO150" s="133">
        <f t="shared" si="747"/>
        <v>7025</v>
      </c>
      <c r="BP150" s="135">
        <f t="shared" si="747"/>
        <v>7411</v>
      </c>
      <c r="BQ150" s="135">
        <f t="shared" si="747"/>
        <v>8224</v>
      </c>
      <c r="BR150" s="135">
        <f t="shared" si="747"/>
        <v>8041</v>
      </c>
      <c r="BS150" s="135">
        <f t="shared" si="747"/>
        <v>8556</v>
      </c>
      <c r="BT150" s="133">
        <f t="shared" si="747"/>
        <v>8555</v>
      </c>
      <c r="BU150" s="133">
        <f t="shared" si="747"/>
        <v>8927</v>
      </c>
      <c r="BV150" s="135">
        <v>8874</v>
      </c>
      <c r="BW150" s="133">
        <f t="shared" si="725"/>
        <v>9136</v>
      </c>
      <c r="BX150" s="133">
        <f t="shared" ref="BX150" si="748">SUM(BX6,BX22,BX38,BX54,BX70,BX86,BX102,BX118,BX134)</f>
        <v>9229</v>
      </c>
      <c r="BY150" s="133">
        <f t="shared" si="725"/>
        <v>8940</v>
      </c>
      <c r="BZ150" s="133">
        <f t="shared" ref="BZ150:CA150" si="749">SUM(BZ6,BZ22,BZ38,BZ54,BZ70,BZ86,BZ102,BZ118,BZ134)</f>
        <v>8773</v>
      </c>
      <c r="CA150" s="133">
        <f t="shared" si="749"/>
        <v>8490</v>
      </c>
      <c r="CB150" s="133"/>
      <c r="CD150" s="613"/>
      <c r="CE150" s="186" t="s">
        <v>74</v>
      </c>
      <c r="CF150" s="133">
        <f t="shared" ref="CF150:CP150" si="750">SUM(CF6,CF22,CF38,CF54,CF70,CF86,CF102,CF118,CF134)</f>
        <v>3324</v>
      </c>
      <c r="CG150" s="135">
        <f t="shared" si="750"/>
        <v>3325</v>
      </c>
      <c r="CH150" s="135">
        <f t="shared" si="750"/>
        <v>3492</v>
      </c>
      <c r="CI150" s="133">
        <f t="shared" si="750"/>
        <v>3593</v>
      </c>
      <c r="CJ150" s="135">
        <f t="shared" si="750"/>
        <v>3703</v>
      </c>
      <c r="CK150" s="135">
        <f t="shared" si="750"/>
        <v>3927</v>
      </c>
      <c r="CL150" s="135">
        <f t="shared" si="750"/>
        <v>3812</v>
      </c>
      <c r="CM150" s="133">
        <f t="shared" si="750"/>
        <v>3908</v>
      </c>
      <c r="CN150" s="133">
        <f t="shared" si="750"/>
        <v>3888</v>
      </c>
      <c r="CO150" s="133">
        <f t="shared" si="750"/>
        <v>3668</v>
      </c>
      <c r="CP150" s="133">
        <f t="shared" si="750"/>
        <v>3521</v>
      </c>
      <c r="CQ150" s="133">
        <f t="shared" ref="CQ150:CU150" si="751">SUM(CQ6,CQ22,CQ38,CQ54,CQ70,CQ86,CQ102,CQ118,CQ134)</f>
        <v>3388</v>
      </c>
      <c r="CR150" s="133">
        <f t="shared" si="751"/>
        <v>3205</v>
      </c>
      <c r="CS150" s="133">
        <f t="shared" si="751"/>
        <v>3034</v>
      </c>
      <c r="CT150" s="133">
        <f t="shared" si="751"/>
        <v>2851</v>
      </c>
      <c r="CU150" s="133">
        <f t="shared" si="751"/>
        <v>2644</v>
      </c>
      <c r="CV150" s="133"/>
    </row>
    <row r="151" spans="2:100">
      <c r="B151" s="186" t="s">
        <v>10</v>
      </c>
      <c r="C151" s="133">
        <f t="shared" ref="C151:N151" si="752">SUM(C7,C23,C39,C55,C71,C87,C103,C119,C135)</f>
        <v>23878.800000000003</v>
      </c>
      <c r="D151" s="133">
        <f t="shared" si="752"/>
        <v>24368.999999999996</v>
      </c>
      <c r="E151" s="133">
        <f t="shared" si="752"/>
        <v>24953.599999999999</v>
      </c>
      <c r="F151" s="133">
        <f t="shared" si="752"/>
        <v>25757.399999999998</v>
      </c>
      <c r="G151" s="133">
        <f t="shared" si="752"/>
        <v>27516</v>
      </c>
      <c r="H151" s="133">
        <f t="shared" si="752"/>
        <v>27438.6</v>
      </c>
      <c r="I151" s="133">
        <f t="shared" si="752"/>
        <v>29280.400000000001</v>
      </c>
      <c r="J151" s="133">
        <f t="shared" si="752"/>
        <v>31103.399999999998</v>
      </c>
      <c r="K151" s="133">
        <f t="shared" si="752"/>
        <v>32968.800000000003</v>
      </c>
      <c r="L151" s="133">
        <f t="shared" si="752"/>
        <v>32886.199999999997</v>
      </c>
      <c r="M151" s="133">
        <f t="shared" si="752"/>
        <v>32994.799999999996</v>
      </c>
      <c r="N151" s="133">
        <f t="shared" si="752"/>
        <v>34717.9</v>
      </c>
      <c r="O151" s="133">
        <f t="shared" ref="O151:R151" si="753">SUM(O7,O23,O39,O55,O71,O87,O103,O119,O135)</f>
        <v>35357.899999999994</v>
      </c>
      <c r="P151" s="133">
        <f t="shared" si="753"/>
        <v>35244</v>
      </c>
      <c r="Q151" s="133">
        <f t="shared" si="753"/>
        <v>34501.4</v>
      </c>
      <c r="R151" s="133">
        <f t="shared" si="753"/>
        <v>35900.199999999997</v>
      </c>
      <c r="S151" s="133"/>
      <c r="T151" s="349">
        <f t="shared" si="715"/>
        <v>397.42020535252573</v>
      </c>
      <c r="U151" s="364">
        <f t="shared" si="716"/>
        <v>1</v>
      </c>
      <c r="V151" s="370">
        <v>1</v>
      </c>
      <c r="W151" s="119"/>
      <c r="X151" s="186" t="s">
        <v>10</v>
      </c>
      <c r="Y151" s="133">
        <f t="shared" si="717"/>
        <v>16635</v>
      </c>
      <c r="Z151" s="133">
        <f t="shared" si="717"/>
        <v>16735</v>
      </c>
      <c r="AA151" s="133">
        <f t="shared" si="717"/>
        <v>16993</v>
      </c>
      <c r="AB151" s="133">
        <f t="shared" si="717"/>
        <v>17433</v>
      </c>
      <c r="AC151" s="133">
        <f t="shared" si="717"/>
        <v>18545</v>
      </c>
      <c r="AD151" s="133">
        <f t="shared" si="717"/>
        <v>18381</v>
      </c>
      <c r="AE151" s="133">
        <f t="shared" si="717"/>
        <v>19416</v>
      </c>
      <c r="AF151" s="133">
        <v>20297</v>
      </c>
      <c r="AG151" s="416">
        <f t="shared" si="718"/>
        <v>21273</v>
      </c>
      <c r="AH151" s="133">
        <f t="shared" si="718"/>
        <v>21199</v>
      </c>
      <c r="AI151" s="133">
        <v>21259</v>
      </c>
      <c r="AJ151" s="133">
        <f t="shared" si="718"/>
        <v>22359</v>
      </c>
      <c r="AK151" s="133">
        <f t="shared" si="718"/>
        <v>22960.5</v>
      </c>
      <c r="AL151" s="133">
        <f t="shared" ref="AL151:AM151" si="754">AL7+AL23+AL39+AL55+AL71+AL87+AL103+AL119+AL135</f>
        <v>23224.5</v>
      </c>
      <c r="AM151" s="133">
        <f t="shared" si="754"/>
        <v>22967</v>
      </c>
      <c r="AN151" s="133">
        <f t="shared" ref="AN151" si="755">AN7+AN23+AN39+AN55+AN71+AN87+AN103+AN119+AN135</f>
        <v>23983.5</v>
      </c>
      <c r="AO151" s="133"/>
      <c r="AQ151" s="186" t="s">
        <v>129</v>
      </c>
      <c r="AR151" s="133">
        <f t="shared" ref="AR151:BE151" si="756">AR7+AR23+AR39+AR55+AR71+AR87+AR103+AR119+AR135</f>
        <v>5073</v>
      </c>
      <c r="AS151" s="133">
        <f t="shared" si="756"/>
        <v>5071</v>
      </c>
      <c r="AT151" s="133">
        <f t="shared" si="756"/>
        <v>4911</v>
      </c>
      <c r="AU151" s="133">
        <f t="shared" si="756"/>
        <v>5083</v>
      </c>
      <c r="AV151" s="133">
        <f t="shared" si="756"/>
        <v>5418</v>
      </c>
      <c r="AW151" s="133">
        <f t="shared" si="756"/>
        <v>5341</v>
      </c>
      <c r="AX151" s="133">
        <f t="shared" si="756"/>
        <v>5673</v>
      </c>
      <c r="AY151" s="133">
        <f t="shared" si="756"/>
        <v>5673</v>
      </c>
      <c r="AZ151" s="133">
        <f t="shared" si="756"/>
        <v>5635</v>
      </c>
      <c r="BA151" s="133">
        <f t="shared" si="756"/>
        <v>5681</v>
      </c>
      <c r="BB151" s="133">
        <v>5370</v>
      </c>
      <c r="BC151" s="133">
        <f t="shared" ref="BC151:BD151" si="757">BC7+BC23+BC39+BC55+BC71+BC87+BC103+BC119+BC135</f>
        <v>5317</v>
      </c>
      <c r="BD151" s="133">
        <f t="shared" si="757"/>
        <v>5613</v>
      </c>
      <c r="BE151" s="133">
        <f t="shared" si="756"/>
        <v>5328</v>
      </c>
      <c r="BF151" s="133">
        <f t="shared" ref="BF151:BG151" si="758">BF7+BF23+BF39+BF55+BF71+BF87+BF103+BF119+BF135</f>
        <v>5452</v>
      </c>
      <c r="BG151" s="133">
        <f t="shared" si="758"/>
        <v>5644</v>
      </c>
      <c r="BH151" s="133"/>
      <c r="BJ151" s="600"/>
      <c r="BK151" s="186" t="s">
        <v>36</v>
      </c>
      <c r="BL151" s="133">
        <f t="shared" ref="BL151:BU151" si="759">SUM(BL7,BL23,BL39,BL55,BL71,BL87,BL103,BL119,BL135)</f>
        <v>142</v>
      </c>
      <c r="BM151" s="135">
        <f t="shared" si="759"/>
        <v>137</v>
      </c>
      <c r="BN151" s="135">
        <f t="shared" si="759"/>
        <v>126</v>
      </c>
      <c r="BO151" s="133">
        <f t="shared" si="759"/>
        <v>123</v>
      </c>
      <c r="BP151" s="135">
        <f t="shared" si="759"/>
        <v>131</v>
      </c>
      <c r="BQ151" s="135">
        <f t="shared" si="759"/>
        <v>119</v>
      </c>
      <c r="BR151" s="135">
        <f t="shared" si="759"/>
        <v>163</v>
      </c>
      <c r="BS151" s="135">
        <f t="shared" si="759"/>
        <v>176</v>
      </c>
      <c r="BT151" s="133">
        <f t="shared" si="759"/>
        <v>194</v>
      </c>
      <c r="BU151" s="133">
        <f t="shared" si="759"/>
        <v>164</v>
      </c>
      <c r="BV151" s="135">
        <v>169</v>
      </c>
      <c r="BW151" s="133">
        <f t="shared" si="725"/>
        <v>185</v>
      </c>
      <c r="BX151" s="133">
        <f t="shared" ref="BX151" si="760">SUM(BX7,BX23,BX39,BX55,BX71,BX87,BX103,BX119,BX135)</f>
        <v>184</v>
      </c>
      <c r="BY151" s="133">
        <f t="shared" si="725"/>
        <v>205</v>
      </c>
      <c r="BZ151" s="133">
        <f t="shared" ref="BZ151:CA151" si="761">SUM(BZ7,BZ23,BZ39,BZ55,BZ71,BZ87,BZ103,BZ119,BZ135)</f>
        <v>197</v>
      </c>
      <c r="CA151" s="133">
        <f t="shared" si="761"/>
        <v>569</v>
      </c>
      <c r="CB151" s="133"/>
      <c r="CD151" s="613"/>
      <c r="CE151" s="186" t="s">
        <v>36</v>
      </c>
      <c r="CF151" s="133">
        <f t="shared" ref="CF151:CP151" si="762">SUM(CF7,CF23,CF39,CF55,CF71,CF87,CF103,CF119,CF135)</f>
        <v>208</v>
      </c>
      <c r="CG151" s="135">
        <f t="shared" si="762"/>
        <v>197</v>
      </c>
      <c r="CH151" s="135">
        <f t="shared" si="762"/>
        <v>190</v>
      </c>
      <c r="CI151" s="133">
        <f t="shared" si="762"/>
        <v>207</v>
      </c>
      <c r="CJ151" s="135">
        <f t="shared" si="762"/>
        <v>216</v>
      </c>
      <c r="CK151" s="135">
        <f t="shared" si="762"/>
        <v>192</v>
      </c>
      <c r="CL151" s="135">
        <f t="shared" si="762"/>
        <v>271</v>
      </c>
      <c r="CM151" s="135">
        <f t="shared" si="762"/>
        <v>294</v>
      </c>
      <c r="CN151" s="133">
        <f t="shared" si="762"/>
        <v>337</v>
      </c>
      <c r="CO151" s="133">
        <f t="shared" si="762"/>
        <v>255</v>
      </c>
      <c r="CP151" s="135">
        <f t="shared" si="762"/>
        <v>286</v>
      </c>
      <c r="CQ151" s="135">
        <f t="shared" ref="CQ151:CU151" si="763">SUM(CQ7,CQ23,CQ39,CQ55,CQ71,CQ87,CQ103,CQ119,CQ135)</f>
        <v>248</v>
      </c>
      <c r="CR151" s="135">
        <f t="shared" si="763"/>
        <v>247</v>
      </c>
      <c r="CS151" s="135">
        <f t="shared" si="763"/>
        <v>212</v>
      </c>
      <c r="CT151" s="135">
        <f t="shared" si="763"/>
        <v>169</v>
      </c>
      <c r="CU151" s="135">
        <f t="shared" si="763"/>
        <v>310</v>
      </c>
      <c r="CV151" s="135"/>
    </row>
    <row r="152" spans="2:100">
      <c r="B152" s="186" t="s">
        <v>11</v>
      </c>
      <c r="C152" s="133">
        <f t="shared" ref="C152:N152" si="764">SUM(C8,C24,C40,C56,C72,C88,C104,C120,C136)</f>
        <v>5437</v>
      </c>
      <c r="D152" s="133">
        <f t="shared" si="764"/>
        <v>5585</v>
      </c>
      <c r="E152" s="133">
        <f t="shared" si="764"/>
        <v>5341</v>
      </c>
      <c r="F152" s="133">
        <f t="shared" si="764"/>
        <v>5496</v>
      </c>
      <c r="G152" s="133">
        <f t="shared" si="764"/>
        <v>5874</v>
      </c>
      <c r="H152" s="133">
        <f t="shared" si="764"/>
        <v>5735</v>
      </c>
      <c r="I152" s="133">
        <f t="shared" si="764"/>
        <v>5990</v>
      </c>
      <c r="J152" s="133">
        <f t="shared" si="764"/>
        <v>5952</v>
      </c>
      <c r="K152" s="133">
        <f t="shared" si="764"/>
        <v>5922</v>
      </c>
      <c r="L152" s="133">
        <f t="shared" si="764"/>
        <v>5849</v>
      </c>
      <c r="M152" s="133">
        <f t="shared" si="764"/>
        <v>5530</v>
      </c>
      <c r="N152" s="133">
        <f t="shared" si="764"/>
        <v>5416</v>
      </c>
      <c r="O152" s="133">
        <f t="shared" ref="O152:R152" si="765">SUM(O8,O24,O40,O56,O72,O88,O104,O120,O136)</f>
        <v>5726</v>
      </c>
      <c r="P152" s="133">
        <f t="shared" si="765"/>
        <v>5500</v>
      </c>
      <c r="Q152" s="133">
        <f t="shared" si="765"/>
        <v>5612</v>
      </c>
      <c r="R152" s="133">
        <f t="shared" si="765"/>
        <v>5796</v>
      </c>
      <c r="S152" s="133"/>
      <c r="T152" s="349">
        <f t="shared" si="715"/>
        <v>72.160817497668958</v>
      </c>
      <c r="U152" s="364">
        <f t="shared" si="716"/>
        <v>0.18157309700361049</v>
      </c>
      <c r="V152" s="370">
        <v>0.3</v>
      </c>
      <c r="X152" s="186" t="s">
        <v>11</v>
      </c>
      <c r="Y152" s="133">
        <f t="shared" si="717"/>
        <v>5437</v>
      </c>
      <c r="Z152" s="133">
        <f t="shared" si="717"/>
        <v>5585</v>
      </c>
      <c r="AA152" s="133">
        <f t="shared" si="717"/>
        <v>5341</v>
      </c>
      <c r="AB152" s="133">
        <f t="shared" si="717"/>
        <v>5496</v>
      </c>
      <c r="AC152" s="133">
        <f t="shared" si="717"/>
        <v>5874</v>
      </c>
      <c r="AD152" s="133">
        <f t="shared" si="717"/>
        <v>5735</v>
      </c>
      <c r="AE152" s="133">
        <f t="shared" si="717"/>
        <v>5990</v>
      </c>
      <c r="AF152" s="133">
        <v>5952</v>
      </c>
      <c r="AG152" s="416">
        <f t="shared" si="718"/>
        <v>5922</v>
      </c>
      <c r="AH152" s="133">
        <f t="shared" si="718"/>
        <v>5849</v>
      </c>
      <c r="AI152" s="133">
        <v>5530</v>
      </c>
      <c r="AJ152" s="133">
        <f t="shared" si="718"/>
        <v>5416</v>
      </c>
      <c r="AK152" s="133">
        <f t="shared" si="718"/>
        <v>5726</v>
      </c>
      <c r="AL152" s="133">
        <f t="shared" ref="AL152:AM152" si="766">AL8+AL24+AL40+AL56+AL72+AL88+AL104+AL120+AL136</f>
        <v>5500</v>
      </c>
      <c r="AM152" s="133">
        <f t="shared" si="766"/>
        <v>5612</v>
      </c>
      <c r="AN152" s="133">
        <f t="shared" ref="AN152" si="767">AN8+AN24+AN40+AN56+AN72+AN88+AN104+AN120+AN136</f>
        <v>5796</v>
      </c>
      <c r="AO152" s="133"/>
      <c r="AQ152" s="186" t="s">
        <v>130</v>
      </c>
      <c r="AR152" s="133">
        <f t="shared" ref="AR152:BE152" si="768">AR8+AR24+AR40+AR56+AR72+AR88+AR104+AR120+AR136</f>
        <v>364</v>
      </c>
      <c r="AS152" s="133">
        <f t="shared" si="768"/>
        <v>514</v>
      </c>
      <c r="AT152" s="133">
        <f t="shared" si="768"/>
        <v>430</v>
      </c>
      <c r="AU152" s="133">
        <f t="shared" si="768"/>
        <v>413</v>
      </c>
      <c r="AV152" s="133">
        <f t="shared" si="768"/>
        <v>456</v>
      </c>
      <c r="AW152" s="133">
        <f t="shared" si="768"/>
        <v>394</v>
      </c>
      <c r="AX152" s="133">
        <f t="shared" si="768"/>
        <v>317</v>
      </c>
      <c r="AY152" s="133">
        <f t="shared" si="768"/>
        <v>279</v>
      </c>
      <c r="AZ152" s="133">
        <f t="shared" si="768"/>
        <v>287</v>
      </c>
      <c r="BA152" s="133">
        <f t="shared" si="768"/>
        <v>168</v>
      </c>
      <c r="BB152" s="133">
        <v>160</v>
      </c>
      <c r="BC152" s="133">
        <f t="shared" ref="BC152:BD152" si="769">BC8+BC24+BC40+BC56+BC72+BC88+BC104+BC120+BC136</f>
        <v>99</v>
      </c>
      <c r="BD152" s="133">
        <f t="shared" si="769"/>
        <v>113</v>
      </c>
      <c r="BE152" s="133">
        <f t="shared" si="768"/>
        <v>172</v>
      </c>
      <c r="BF152" s="133">
        <f t="shared" ref="BF152:BG152" si="770">BF8+BF24+BF40+BF56+BF72+BF88+BF104+BF120+BF136</f>
        <v>160</v>
      </c>
      <c r="BG152" s="133">
        <f t="shared" si="770"/>
        <v>152</v>
      </c>
      <c r="BH152" s="133"/>
      <c r="BJ152" s="600"/>
      <c r="BK152" s="131" t="s">
        <v>144</v>
      </c>
      <c r="BL152" s="133">
        <f t="shared" ref="BL152:BU152" si="771">SUM(BL8,BL24,BL40,BL56,BL72,BL88,BL104,BL120,BL136)</f>
        <v>0</v>
      </c>
      <c r="BM152" s="135">
        <f t="shared" si="771"/>
        <v>0</v>
      </c>
      <c r="BN152" s="135">
        <f t="shared" si="771"/>
        <v>0</v>
      </c>
      <c r="BO152" s="133">
        <f t="shared" si="771"/>
        <v>0</v>
      </c>
      <c r="BP152" s="135">
        <f t="shared" si="771"/>
        <v>0</v>
      </c>
      <c r="BQ152" s="135">
        <f t="shared" si="771"/>
        <v>0</v>
      </c>
      <c r="BR152" s="135">
        <f t="shared" si="771"/>
        <v>0</v>
      </c>
      <c r="BS152" s="135">
        <f t="shared" si="771"/>
        <v>0</v>
      </c>
      <c r="BT152" s="133">
        <f t="shared" si="771"/>
        <v>0</v>
      </c>
      <c r="BU152" s="133">
        <f t="shared" si="771"/>
        <v>0</v>
      </c>
      <c r="BV152" s="135">
        <v>0</v>
      </c>
      <c r="BW152" s="133">
        <f t="shared" si="725"/>
        <v>347</v>
      </c>
      <c r="BX152" s="133">
        <f t="shared" ref="BX152" si="772">SUM(BX8,BX24,BX40,BX56,BX72,BX88,BX104,BX120,BX136)</f>
        <v>326</v>
      </c>
      <c r="BY152" s="133">
        <f t="shared" si="725"/>
        <v>412</v>
      </c>
      <c r="BZ152" s="133">
        <f t="shared" ref="BZ152:CA152" si="773">SUM(BZ8,BZ24,BZ40,BZ56,BZ72,BZ88,BZ104,BZ120,BZ136)</f>
        <v>328</v>
      </c>
      <c r="CA152" s="133">
        <f t="shared" si="773"/>
        <v>306</v>
      </c>
      <c r="CB152" s="133"/>
      <c r="CD152" s="613"/>
      <c r="CE152" s="131" t="s">
        <v>144</v>
      </c>
      <c r="CF152" s="133">
        <f t="shared" ref="CF152:CP152" si="774">SUM(CF8,CF24,CF40,CF56,CF72,CF88,CF104,CF120,CF136)</f>
        <v>0</v>
      </c>
      <c r="CG152" s="135">
        <f t="shared" si="774"/>
        <v>0</v>
      </c>
      <c r="CH152" s="135">
        <f t="shared" si="774"/>
        <v>0</v>
      </c>
      <c r="CI152" s="133">
        <f t="shared" si="774"/>
        <v>0</v>
      </c>
      <c r="CJ152" s="135">
        <f t="shared" si="774"/>
        <v>0</v>
      </c>
      <c r="CK152" s="135">
        <f t="shared" si="774"/>
        <v>0</v>
      </c>
      <c r="CL152" s="135">
        <f t="shared" si="774"/>
        <v>0</v>
      </c>
      <c r="CM152" s="135">
        <f t="shared" si="774"/>
        <v>0</v>
      </c>
      <c r="CN152" s="133">
        <f t="shared" si="774"/>
        <v>0</v>
      </c>
      <c r="CO152" s="135">
        <f t="shared" si="774"/>
        <v>0</v>
      </c>
      <c r="CP152" s="133">
        <f t="shared" si="774"/>
        <v>0</v>
      </c>
      <c r="CQ152" s="135">
        <f t="shared" ref="CQ152:CU152" si="775">SUM(CQ8,CQ24,CQ40,CQ56,CQ72,CQ88,CQ104,CQ120,CQ136)</f>
        <v>287</v>
      </c>
      <c r="CR152" s="135">
        <f t="shared" si="775"/>
        <v>269</v>
      </c>
      <c r="CS152" s="135">
        <f t="shared" si="775"/>
        <v>264</v>
      </c>
      <c r="CT152" s="135">
        <f t="shared" si="775"/>
        <v>187</v>
      </c>
      <c r="CU152" s="135">
        <f t="shared" si="775"/>
        <v>221</v>
      </c>
      <c r="CV152" s="135"/>
    </row>
    <row r="153" spans="2:100">
      <c r="B153" s="186" t="s">
        <v>12</v>
      </c>
      <c r="C153" s="133">
        <f t="shared" ref="C153:N153" si="776">SUM(C9,C25,C41,C57,C73,C89,C105,C121,C137)</f>
        <v>827</v>
      </c>
      <c r="D153" s="133">
        <f t="shared" si="776"/>
        <v>817</v>
      </c>
      <c r="E153" s="133">
        <f t="shared" si="776"/>
        <v>848</v>
      </c>
      <c r="F153" s="133">
        <f t="shared" si="776"/>
        <v>891</v>
      </c>
      <c r="G153" s="133">
        <f t="shared" si="776"/>
        <v>956</v>
      </c>
      <c r="H153" s="133">
        <f t="shared" si="776"/>
        <v>971</v>
      </c>
      <c r="I153" s="133">
        <f t="shared" si="776"/>
        <v>984</v>
      </c>
      <c r="J153" s="133">
        <f t="shared" si="776"/>
        <v>1089</v>
      </c>
      <c r="K153" s="133">
        <f t="shared" si="776"/>
        <v>1079</v>
      </c>
      <c r="L153" s="133">
        <f t="shared" si="776"/>
        <v>1133</v>
      </c>
      <c r="M153" s="133">
        <f t="shared" si="776"/>
        <v>1108</v>
      </c>
      <c r="N153" s="133">
        <f t="shared" si="776"/>
        <v>1146</v>
      </c>
      <c r="O153" s="133">
        <f t="shared" ref="O153:R153" si="777">SUM(O9,O25,O41,O57,O73,O89,O105,O121,O137)</f>
        <v>1220</v>
      </c>
      <c r="P153" s="133">
        <f t="shared" si="777"/>
        <v>1242</v>
      </c>
      <c r="Q153" s="133">
        <f t="shared" si="777"/>
        <v>1158</v>
      </c>
      <c r="R153" s="133">
        <f t="shared" si="777"/>
        <v>1320</v>
      </c>
      <c r="S153" s="133"/>
      <c r="T153" s="349">
        <f t="shared" si="715"/>
        <v>19.091084011510823</v>
      </c>
      <c r="U153" s="364">
        <f t="shared" si="716"/>
        <v>4.8037527419061039E-2</v>
      </c>
      <c r="V153" s="370">
        <v>0.05</v>
      </c>
      <c r="X153" s="186" t="s">
        <v>12</v>
      </c>
      <c r="Y153" s="133">
        <f t="shared" si="717"/>
        <v>827</v>
      </c>
      <c r="Z153" s="133">
        <f t="shared" si="717"/>
        <v>817</v>
      </c>
      <c r="AA153" s="133">
        <f t="shared" si="717"/>
        <v>848</v>
      </c>
      <c r="AB153" s="133">
        <f t="shared" si="717"/>
        <v>891</v>
      </c>
      <c r="AC153" s="133">
        <f t="shared" si="717"/>
        <v>956</v>
      </c>
      <c r="AD153" s="133">
        <f t="shared" si="717"/>
        <v>971</v>
      </c>
      <c r="AE153" s="133">
        <f t="shared" si="717"/>
        <v>984</v>
      </c>
      <c r="AF153" s="133">
        <v>1089</v>
      </c>
      <c r="AG153" s="416">
        <f t="shared" si="718"/>
        <v>1079</v>
      </c>
      <c r="AH153" s="133">
        <f t="shared" si="718"/>
        <v>1133</v>
      </c>
      <c r="AI153" s="133">
        <v>1108</v>
      </c>
      <c r="AJ153" s="133">
        <f t="shared" si="718"/>
        <v>1146</v>
      </c>
      <c r="AK153" s="133">
        <f>AK9+AK25+AK41+AK57+AK73+AK89+AK105+AK121+AK137</f>
        <v>1220</v>
      </c>
      <c r="AL153" s="133">
        <f>AL9+AL25+AL41+AL57+AL73+AL89+AL105+AL121+AL137</f>
        <v>1242</v>
      </c>
      <c r="AM153" s="133">
        <f t="shared" ref="AM153:AN153" si="778">AM9+AM25+AM41+AM57+AM73+AM89+AM105+AM121+AM137</f>
        <v>1158</v>
      </c>
      <c r="AN153" s="133">
        <f t="shared" si="778"/>
        <v>1320</v>
      </c>
      <c r="AO153" s="133"/>
      <c r="AQ153" s="186" t="s">
        <v>131</v>
      </c>
      <c r="AR153" s="133">
        <f t="shared" ref="AR153:BE153" si="779">AR9+AR25+AR41+AR57+AR73+AR89+AR105+AR121+AR137</f>
        <v>296</v>
      </c>
      <c r="AS153" s="133">
        <f t="shared" si="779"/>
        <v>337</v>
      </c>
      <c r="AT153" s="133">
        <f t="shared" si="779"/>
        <v>324</v>
      </c>
      <c r="AU153" s="133">
        <f t="shared" si="779"/>
        <v>338</v>
      </c>
      <c r="AV153" s="133">
        <f t="shared" si="779"/>
        <v>260</v>
      </c>
      <c r="AW153" s="133">
        <f t="shared" si="779"/>
        <v>293</v>
      </c>
      <c r="AX153" s="133">
        <f t="shared" si="779"/>
        <v>275</v>
      </c>
      <c r="AY153" s="133">
        <f t="shared" si="779"/>
        <v>290</v>
      </c>
      <c r="AZ153" s="133">
        <f t="shared" si="779"/>
        <v>291</v>
      </c>
      <c r="BA153" s="133">
        <f t="shared" si="779"/>
        <v>282</v>
      </c>
      <c r="BB153" s="133">
        <v>237</v>
      </c>
      <c r="BC153" s="133">
        <f t="shared" ref="BC153:BD153" si="780">BC9+BC25+BC41+BC57+BC73+BC89+BC105+BC121+BC137</f>
        <v>257</v>
      </c>
      <c r="BD153" s="133">
        <f t="shared" si="780"/>
        <v>201</v>
      </c>
      <c r="BE153" s="133">
        <f t="shared" si="779"/>
        <v>220</v>
      </c>
      <c r="BF153" s="133">
        <f t="shared" ref="BF153:BG153" si="781">BF9+BF25+BF41+BF57+BF73+BF89+BF105+BF121+BF137</f>
        <v>199</v>
      </c>
      <c r="BG153" s="133">
        <f t="shared" si="781"/>
        <v>206</v>
      </c>
      <c r="BH153" s="133"/>
      <c r="BJ153" s="600"/>
      <c r="BK153" s="186" t="s">
        <v>71</v>
      </c>
      <c r="BL153" s="133">
        <f t="shared" ref="BL153:BU153" si="782">SUM(BL9,BL25,BL41,BL57,BL73,BL89,BL105,BL121,BL137)</f>
        <v>5389</v>
      </c>
      <c r="BM153" s="135">
        <f t="shared" si="782"/>
        <v>5493</v>
      </c>
      <c r="BN153" s="135">
        <f t="shared" si="782"/>
        <v>5836</v>
      </c>
      <c r="BO153" s="133">
        <f t="shared" si="782"/>
        <v>6050</v>
      </c>
      <c r="BP153" s="135">
        <f t="shared" si="782"/>
        <v>6404</v>
      </c>
      <c r="BQ153" s="135">
        <f t="shared" si="782"/>
        <v>6328</v>
      </c>
      <c r="BR153" s="135">
        <f t="shared" si="782"/>
        <v>6775</v>
      </c>
      <c r="BS153" s="135">
        <f t="shared" si="782"/>
        <v>7312</v>
      </c>
      <c r="BT153" s="133">
        <f t="shared" si="782"/>
        <v>7892</v>
      </c>
      <c r="BU153" s="133">
        <f t="shared" si="782"/>
        <v>8090</v>
      </c>
      <c r="BV153" s="135">
        <v>8117</v>
      </c>
      <c r="BW153" s="133">
        <f t="shared" si="725"/>
        <v>8562</v>
      </c>
      <c r="BX153" s="133">
        <f t="shared" ref="BX153" si="783">SUM(BX9,BX25,BX41,BX57,BX73,BX89,BX105,BX121,BX137)</f>
        <v>8856</v>
      </c>
      <c r="BY153" s="133">
        <f t="shared" si="725"/>
        <v>8734</v>
      </c>
      <c r="BZ153" s="133">
        <f t="shared" ref="BZ153:CA153" si="784">SUM(BZ9,BZ25,BZ41,BZ57,BZ73,BZ89,BZ105,BZ121,BZ137)</f>
        <v>8617</v>
      </c>
      <c r="CA153" s="133">
        <f t="shared" si="784"/>
        <v>8737</v>
      </c>
      <c r="CB153" s="133"/>
      <c r="CD153" s="613"/>
      <c r="CE153" s="186" t="s">
        <v>71</v>
      </c>
      <c r="CF153" s="133">
        <f t="shared" ref="CF153:CP153" si="785">SUM(CF9,CF25,CF41,CF57,CF73,CF89,CF105,CF121,CF137)</f>
        <v>5854</v>
      </c>
      <c r="CG153" s="135">
        <f t="shared" si="785"/>
        <v>6007</v>
      </c>
      <c r="CH153" s="135">
        <f t="shared" si="785"/>
        <v>5964</v>
      </c>
      <c r="CI153" s="133">
        <f t="shared" si="785"/>
        <v>5966</v>
      </c>
      <c r="CJ153" s="135">
        <f t="shared" si="785"/>
        <v>6328</v>
      </c>
      <c r="CK153" s="135">
        <f t="shared" si="785"/>
        <v>6179</v>
      </c>
      <c r="CL153" s="135">
        <f t="shared" si="785"/>
        <v>6380</v>
      </c>
      <c r="CM153" s="135">
        <f t="shared" si="785"/>
        <v>6806</v>
      </c>
      <c r="CN153" s="133">
        <f t="shared" si="785"/>
        <v>7291</v>
      </c>
      <c r="CO153" s="133">
        <f t="shared" si="785"/>
        <v>6966</v>
      </c>
      <c r="CP153" s="135">
        <f t="shared" si="785"/>
        <v>6894</v>
      </c>
      <c r="CQ153" s="135">
        <f t="shared" ref="CQ153:CU153" si="786">SUM(CQ9,CQ25,CQ41,CQ57,CQ73,CQ89,CQ105,CQ121,CQ137)</f>
        <v>6924</v>
      </c>
      <c r="CR153" s="135">
        <f t="shared" si="786"/>
        <v>6720</v>
      </c>
      <c r="CS153" s="135">
        <f t="shared" si="786"/>
        <v>6380</v>
      </c>
      <c r="CT153" s="135">
        <f t="shared" si="786"/>
        <v>6061</v>
      </c>
      <c r="CU153" s="135">
        <f t="shared" si="786"/>
        <v>5903</v>
      </c>
      <c r="CV153" s="135"/>
    </row>
    <row r="154" spans="2:100">
      <c r="B154" s="186" t="s">
        <v>146</v>
      </c>
      <c r="C154" s="195">
        <f t="shared" ref="C154:N154" si="787">SUM(C10,C26,C42,C58,C74,C90,C106,C122,C138)</f>
        <v>0</v>
      </c>
      <c r="D154" s="195">
        <f t="shared" si="787"/>
        <v>0</v>
      </c>
      <c r="E154" s="195">
        <f t="shared" si="787"/>
        <v>0</v>
      </c>
      <c r="F154" s="195">
        <f t="shared" si="787"/>
        <v>264730538.24999994</v>
      </c>
      <c r="G154" s="195">
        <f t="shared" si="787"/>
        <v>305221809.19000006</v>
      </c>
      <c r="H154" s="195">
        <f t="shared" si="787"/>
        <v>311336152.52999997</v>
      </c>
      <c r="I154" s="195">
        <f t="shared" si="787"/>
        <v>327621915.53999996</v>
      </c>
      <c r="J154" s="195">
        <f t="shared" si="787"/>
        <v>317425732.54999995</v>
      </c>
      <c r="K154" s="195">
        <f t="shared" si="787"/>
        <v>330336571.86807692</v>
      </c>
      <c r="L154" s="195">
        <f t="shared" si="787"/>
        <v>321788337.86080766</v>
      </c>
      <c r="M154" s="195">
        <f t="shared" si="787"/>
        <v>305162456.89738458</v>
      </c>
      <c r="N154" s="195">
        <f t="shared" si="787"/>
        <v>333960933.9511795</v>
      </c>
      <c r="O154" s="195">
        <f t="shared" ref="O154:R154" si="788">SUM(O10,O26,O42,O58,O74,O90,O106,O122,O138)</f>
        <v>344669247.33626926</v>
      </c>
      <c r="P154" s="195">
        <f t="shared" si="788"/>
        <v>374338073.86880124</v>
      </c>
      <c r="Q154" s="195">
        <f t="shared" si="788"/>
        <v>363815406.29372644</v>
      </c>
      <c r="R154" s="422">
        <f t="shared" si="788"/>
        <v>0</v>
      </c>
      <c r="S154" s="195"/>
      <c r="T154" s="349">
        <f t="shared" si="715"/>
        <v>4220578.6231814753</v>
      </c>
      <c r="U154" s="364">
        <f>T154/$T$151</f>
        <v>10619.939717050051</v>
      </c>
      <c r="V154" s="370">
        <v>20000</v>
      </c>
      <c r="X154" s="186" t="s">
        <v>146</v>
      </c>
      <c r="Y154" s="195">
        <f t="shared" si="717"/>
        <v>0</v>
      </c>
      <c r="Z154" s="195">
        <f t="shared" si="717"/>
        <v>0</v>
      </c>
      <c r="AA154" s="195">
        <f t="shared" si="717"/>
        <v>0</v>
      </c>
      <c r="AB154" s="195">
        <f t="shared" si="717"/>
        <v>264730538.24999994</v>
      </c>
      <c r="AC154" s="195">
        <f t="shared" si="717"/>
        <v>305221809.19000006</v>
      </c>
      <c r="AD154" s="195">
        <f t="shared" si="717"/>
        <v>311336152.52999997</v>
      </c>
      <c r="AE154" s="195">
        <f t="shared" si="717"/>
        <v>327621915.53999996</v>
      </c>
      <c r="AF154" s="195">
        <v>317425732.54999995</v>
      </c>
      <c r="AG154" s="417">
        <f t="shared" si="718"/>
        <v>330336571.86807692</v>
      </c>
      <c r="AH154" s="195">
        <f t="shared" si="718"/>
        <v>321788337.86080766</v>
      </c>
      <c r="AI154" s="195">
        <f t="shared" si="718"/>
        <v>305162456.89738458</v>
      </c>
      <c r="AJ154" s="195">
        <f t="shared" si="718"/>
        <v>333960933.9511795</v>
      </c>
      <c r="AK154" s="195">
        <f t="shared" si="718"/>
        <v>344669247.33626926</v>
      </c>
      <c r="AL154" s="195">
        <f t="shared" ref="AL154:AM154" si="789">AL10+AL26+AL42+AL58+AL74+AL90+AL106+AL122+AL138</f>
        <v>374338073.86880124</v>
      </c>
      <c r="AM154" s="195">
        <f t="shared" si="789"/>
        <v>363815406.29372644</v>
      </c>
      <c r="AN154" s="195"/>
      <c r="AO154" s="195"/>
      <c r="AQ154" s="186" t="s">
        <v>147</v>
      </c>
      <c r="AR154" s="133">
        <f t="shared" ref="AR154:BE154" si="790">AR10+AR26+AR42+AR58+AR74+AR90+AR106+AR122+AR138</f>
        <v>62</v>
      </c>
      <c r="AS154" s="133">
        <f t="shared" si="790"/>
        <v>0</v>
      </c>
      <c r="AT154" s="133">
        <f t="shared" si="790"/>
        <v>0</v>
      </c>
      <c r="AU154" s="133">
        <f t="shared" si="790"/>
        <v>0</v>
      </c>
      <c r="AV154" s="133">
        <f t="shared" si="790"/>
        <v>61</v>
      </c>
      <c r="AW154" s="133">
        <f t="shared" si="790"/>
        <v>68</v>
      </c>
      <c r="AX154" s="133">
        <f t="shared" si="790"/>
        <v>64</v>
      </c>
      <c r="AY154" s="133">
        <f t="shared" si="790"/>
        <v>97</v>
      </c>
      <c r="AZ154" s="133">
        <f t="shared" si="790"/>
        <v>79</v>
      </c>
      <c r="BA154" s="133">
        <f t="shared" si="790"/>
        <v>80</v>
      </c>
      <c r="BB154" s="133">
        <v>91</v>
      </c>
      <c r="BC154" s="133">
        <f t="shared" ref="BC154:BD154" si="791">BC10+BC26+BC42+BC58+BC74+BC90+BC106+BC122+BC138</f>
        <v>80</v>
      </c>
      <c r="BD154" s="133">
        <f t="shared" si="791"/>
        <v>81</v>
      </c>
      <c r="BE154" s="133">
        <f t="shared" si="790"/>
        <v>87</v>
      </c>
      <c r="BF154" s="133">
        <f t="shared" ref="BF154:BG154" si="792">BF10+BF26+BF42+BF58+BF74+BF90+BF106+BF122+BF138</f>
        <v>84</v>
      </c>
      <c r="BG154" s="133">
        <f t="shared" si="792"/>
        <v>79</v>
      </c>
      <c r="BH154" s="133"/>
      <c r="BJ154" s="601"/>
      <c r="BK154" s="191" t="s">
        <v>53</v>
      </c>
      <c r="BL154" s="192">
        <f t="shared" ref="BL154:BU154" si="793">SUM(BL10,BL26,BL42,BL58,BL74,BL90,BL106,BL122,BL138)</f>
        <v>5531</v>
      </c>
      <c r="BM154" s="193">
        <f t="shared" si="793"/>
        <v>5630</v>
      </c>
      <c r="BN154" s="193">
        <f t="shared" si="793"/>
        <v>5962</v>
      </c>
      <c r="BO154" s="192">
        <f t="shared" si="793"/>
        <v>6173</v>
      </c>
      <c r="BP154" s="193">
        <f t="shared" si="793"/>
        <v>6535</v>
      </c>
      <c r="BQ154" s="193">
        <f t="shared" si="793"/>
        <v>6447</v>
      </c>
      <c r="BR154" s="193">
        <f t="shared" si="793"/>
        <v>6938</v>
      </c>
      <c r="BS154" s="193">
        <f t="shared" si="793"/>
        <v>7488</v>
      </c>
      <c r="BT154" s="194">
        <f t="shared" si="793"/>
        <v>8086</v>
      </c>
      <c r="BU154" s="194">
        <f t="shared" si="793"/>
        <v>8254</v>
      </c>
      <c r="BV154" s="193">
        <v>8286</v>
      </c>
      <c r="BW154" s="194">
        <f t="shared" si="725"/>
        <v>8920.5</v>
      </c>
      <c r="BX154" s="194">
        <f t="shared" ref="BX154" si="794">SUM(BX10,BX26,BX42,BX58,BX74,BX90,BX106,BX122,BX138)</f>
        <v>9203</v>
      </c>
      <c r="BY154" s="194">
        <f t="shared" si="725"/>
        <v>9145</v>
      </c>
      <c r="BZ154" s="389">
        <f t="shared" ref="BZ154:CA154" si="795">SUM(BZ10,BZ26,BZ42,BZ58,BZ74,BZ90,BZ106,BZ122,BZ138)</f>
        <v>8978</v>
      </c>
      <c r="CA154" s="389">
        <f t="shared" si="795"/>
        <v>9459</v>
      </c>
      <c r="CB154" s="473"/>
      <c r="CD154" s="614"/>
      <c r="CE154" s="123" t="s">
        <v>53</v>
      </c>
      <c r="CF154" s="194">
        <f t="shared" ref="CF154:CP154" si="796">SUM(CF10,CF26,CF42,CF58,CF74,CF90,CF106,CF122,CF138)</f>
        <v>6062</v>
      </c>
      <c r="CG154" s="194">
        <f t="shared" si="796"/>
        <v>6204</v>
      </c>
      <c r="CH154" s="194">
        <f t="shared" si="796"/>
        <v>6154</v>
      </c>
      <c r="CI154" s="194">
        <f t="shared" si="796"/>
        <v>6173</v>
      </c>
      <c r="CJ154" s="194">
        <f t="shared" si="796"/>
        <v>6544</v>
      </c>
      <c r="CK154" s="194">
        <f t="shared" si="796"/>
        <v>6371</v>
      </c>
      <c r="CL154" s="194">
        <f t="shared" si="796"/>
        <v>6651</v>
      </c>
      <c r="CM154" s="194">
        <f t="shared" si="796"/>
        <v>7100</v>
      </c>
      <c r="CN154" s="194">
        <f t="shared" si="796"/>
        <v>7628</v>
      </c>
      <c r="CO154" s="194">
        <f t="shared" si="796"/>
        <v>7221</v>
      </c>
      <c r="CP154" s="194">
        <f t="shared" si="796"/>
        <v>7180</v>
      </c>
      <c r="CQ154" s="194">
        <f t="shared" ref="CQ154:CU154" si="797">SUM(CQ10,CQ26,CQ42,CQ58,CQ74,CQ90,CQ106,CQ122,CQ138)</f>
        <v>7315.5</v>
      </c>
      <c r="CR154" s="194">
        <f t="shared" si="797"/>
        <v>7101.5</v>
      </c>
      <c r="CS154" s="194">
        <f t="shared" si="797"/>
        <v>6724</v>
      </c>
      <c r="CT154" s="194">
        <f t="shared" si="797"/>
        <v>6323.5</v>
      </c>
      <c r="CU154" s="194">
        <f t="shared" si="797"/>
        <v>6323.5</v>
      </c>
      <c r="CV154" s="224"/>
    </row>
    <row r="155" spans="2:100" ht="18" customHeight="1">
      <c r="B155" s="186" t="s">
        <v>16</v>
      </c>
      <c r="C155" s="199">
        <f t="shared" ref="C155:N155" si="798">AVERAGE(C11,C27,C43,C59,C75,C91,C107,C123,C139)</f>
        <v>17.844621891941514</v>
      </c>
      <c r="D155" s="199">
        <f t="shared" si="798"/>
        <v>17.813527930527929</v>
      </c>
      <c r="E155" s="199">
        <f t="shared" si="798"/>
        <v>17.877946865606649</v>
      </c>
      <c r="F155" s="199">
        <f t="shared" si="798"/>
        <v>18.20000905243862</v>
      </c>
      <c r="G155" s="199">
        <f t="shared" si="798"/>
        <v>18.77005117924935</v>
      </c>
      <c r="H155" s="199">
        <f t="shared" si="798"/>
        <v>17.914148056933549</v>
      </c>
      <c r="I155" s="199">
        <f t="shared" si="798"/>
        <v>18.195333052802319</v>
      </c>
      <c r="J155" s="199">
        <f t="shared" si="798"/>
        <v>18.826784321717</v>
      </c>
      <c r="K155" s="199">
        <f t="shared" si="798"/>
        <v>20.261217463131718</v>
      </c>
      <c r="L155" s="199">
        <f t="shared" si="798"/>
        <v>20.42030867685078</v>
      </c>
      <c r="M155" s="199">
        <f t="shared" si="798"/>
        <v>20.696082703901538</v>
      </c>
      <c r="N155" s="199">
        <f t="shared" si="798"/>
        <v>22.085491972081424</v>
      </c>
      <c r="O155" s="199">
        <f t="shared" ref="O155:R155" si="799">AVERAGE(O11,O27,O43,O59,O75,O91,O107,O123,O139)</f>
        <v>22.964452485494213</v>
      </c>
      <c r="P155" s="199">
        <f t="shared" si="799"/>
        <v>23.375568244605095</v>
      </c>
      <c r="Q155" s="199">
        <f t="shared" si="799"/>
        <v>23.323588491049296</v>
      </c>
      <c r="R155" s="199">
        <f t="shared" si="799"/>
        <v>24.547021625258751</v>
      </c>
      <c r="S155" s="199"/>
      <c r="T155" s="365">
        <f t="shared" si="715"/>
        <v>1.3243142642778798</v>
      </c>
      <c r="U155" s="366">
        <f t="shared" si="716"/>
        <v>3.3322771375027759E-3</v>
      </c>
      <c r="V155" s="370">
        <v>0.02</v>
      </c>
      <c r="X155" s="186" t="s">
        <v>16</v>
      </c>
      <c r="Y155" s="199">
        <f t="shared" ref="Y155:AE155" si="800">(AR148+AR150)/CZ13*100</f>
        <v>18.314359624956559</v>
      </c>
      <c r="Z155" s="199">
        <f t="shared" si="800"/>
        <v>18.198841136365434</v>
      </c>
      <c r="AA155" s="199">
        <f t="shared" si="800"/>
        <v>18.161362848561264</v>
      </c>
      <c r="AB155" s="199">
        <f t="shared" si="800"/>
        <v>18.30798754612966</v>
      </c>
      <c r="AC155" s="199">
        <f t="shared" si="800"/>
        <v>19.141585804777499</v>
      </c>
      <c r="AD155" s="199">
        <f t="shared" si="800"/>
        <v>18.312760549937416</v>
      </c>
      <c r="AE155" s="199">
        <f t="shared" si="800"/>
        <v>18.716257766389045</v>
      </c>
      <c r="AF155" s="199">
        <v>19.365192139686606</v>
      </c>
      <c r="AG155" s="418">
        <f>(AZ148+AZ150+$V$11*AZ149)/DH13*100</f>
        <v>20.734686079991263</v>
      </c>
      <c r="AH155" s="199">
        <f>(BA148+BA150+$V$11*BA149)/DI13*100</f>
        <v>21.015034388959052</v>
      </c>
      <c r="AI155" s="199">
        <v>21.225131764747388</v>
      </c>
      <c r="AJ155" s="199">
        <f>(BC148+BC150+$V$11*BC149)/DK13*100</f>
        <v>22.482323035959915</v>
      </c>
      <c r="AK155" s="199">
        <f>(BD148+BD150+$V$11*BD149)/DL13*100</f>
        <v>23.186709538255219</v>
      </c>
      <c r="AL155" s="199">
        <f>(BE148+BE150+$V$11*BE149)/DM13*100</f>
        <v>23.565660060698733</v>
      </c>
      <c r="AM155" s="199">
        <f>(BF148+BF150+$V$11*BF149)/DN13*100</f>
        <v>23.525892874062666</v>
      </c>
      <c r="AN155" s="199">
        <f>(BG148+BG150+$V$11*BG149)/DO13*100</f>
        <v>24.56767425300022</v>
      </c>
      <c r="AO155" s="199"/>
      <c r="AQ155" s="197" t="s">
        <v>132</v>
      </c>
      <c r="AR155" s="198">
        <f t="shared" ref="AR155:BE155" si="801">AR11+AR27+AR43+AR59+AR75+AR91+AR107+AR123+AR139</f>
        <v>469</v>
      </c>
      <c r="AS155" s="198">
        <f t="shared" si="801"/>
        <v>480</v>
      </c>
      <c r="AT155" s="198">
        <f t="shared" si="801"/>
        <v>524</v>
      </c>
      <c r="AU155" s="198">
        <f t="shared" si="801"/>
        <v>553</v>
      </c>
      <c r="AV155" s="198">
        <f t="shared" si="801"/>
        <v>635</v>
      </c>
      <c r="AW155" s="198">
        <f t="shared" si="801"/>
        <v>610</v>
      </c>
      <c r="AX155" s="198">
        <f t="shared" si="801"/>
        <v>645</v>
      </c>
      <c r="AY155" s="198">
        <f t="shared" si="801"/>
        <v>702</v>
      </c>
      <c r="AZ155" s="198">
        <f t="shared" si="801"/>
        <v>709</v>
      </c>
      <c r="BA155" s="198">
        <f t="shared" si="801"/>
        <v>771</v>
      </c>
      <c r="BB155" s="198">
        <v>780</v>
      </c>
      <c r="BC155" s="198">
        <f t="shared" ref="BC155:BD155" si="802">BC11+BC27+BC43+BC59+BC75+BC91+BC107+BC123+BC139</f>
        <v>809</v>
      </c>
      <c r="BD155" s="198">
        <f t="shared" si="802"/>
        <v>938</v>
      </c>
      <c r="BE155" s="198">
        <f t="shared" si="801"/>
        <v>935</v>
      </c>
      <c r="BF155" s="198">
        <f t="shared" ref="BF155:BG155" si="803">BF11+BF27+BF43+BF59+BF75+BF91+BF107+BF123+BF139</f>
        <v>875</v>
      </c>
      <c r="BG155" s="198">
        <f t="shared" si="803"/>
        <v>1035</v>
      </c>
      <c r="BH155" s="133"/>
      <c r="BJ155" s="602" t="s">
        <v>99</v>
      </c>
      <c r="BK155" s="186" t="s">
        <v>72</v>
      </c>
      <c r="BL155" s="133">
        <f t="shared" ref="BL155:BU155" si="804">SUM(BL11,BL27,BL43,BL59,BL75,BL91,BL107,BL123,BL139)</f>
        <v>1092</v>
      </c>
      <c r="BM155" s="133">
        <f t="shared" si="804"/>
        <v>1220</v>
      </c>
      <c r="BN155" s="133">
        <f t="shared" si="804"/>
        <v>1237</v>
      </c>
      <c r="BO155" s="133">
        <f t="shared" si="804"/>
        <v>1018</v>
      </c>
      <c r="BP155" s="133">
        <f t="shared" si="804"/>
        <v>1004</v>
      </c>
      <c r="BQ155" s="133">
        <f t="shared" si="804"/>
        <v>1165</v>
      </c>
      <c r="BR155" s="133">
        <f t="shared" si="804"/>
        <v>1030</v>
      </c>
      <c r="BS155" s="133">
        <f t="shared" si="804"/>
        <v>1028</v>
      </c>
      <c r="BT155" s="133">
        <f t="shared" si="804"/>
        <v>768</v>
      </c>
      <c r="BU155" s="133">
        <f t="shared" si="804"/>
        <v>661</v>
      </c>
      <c r="BV155" s="135">
        <v>594</v>
      </c>
      <c r="BW155" s="133">
        <f t="shared" si="725"/>
        <v>548</v>
      </c>
      <c r="BX155" s="133">
        <f t="shared" ref="BX155" si="805">SUM(BX11,BX27,BX43,BX59,BX75,BX91,BX107,BX123,BX139)</f>
        <v>503</v>
      </c>
      <c r="BY155" s="133">
        <f t="shared" si="725"/>
        <v>497</v>
      </c>
      <c r="BZ155" s="133">
        <f t="shared" ref="BZ155:CA155" si="806">SUM(BZ11,BZ27,BZ43,BZ59,BZ75,BZ91,BZ107,BZ123,BZ139)</f>
        <v>392</v>
      </c>
      <c r="CA155" s="133">
        <f t="shared" si="806"/>
        <v>325</v>
      </c>
      <c r="CB155" s="133"/>
      <c r="CD155" s="615" t="s">
        <v>52</v>
      </c>
      <c r="CE155" s="186" t="s">
        <v>72</v>
      </c>
      <c r="CF155" s="133">
        <f t="shared" ref="CF155:CP155" si="807">SUM(CF11,CF27,CF43,CF59,CF75,CF91,CF107,CF123,CF139)</f>
        <v>9346</v>
      </c>
      <c r="CG155" s="135">
        <f t="shared" si="807"/>
        <v>9471</v>
      </c>
      <c r="CH155" s="135">
        <f t="shared" si="807"/>
        <v>9931</v>
      </c>
      <c r="CI155" s="133">
        <f t="shared" si="807"/>
        <v>9972</v>
      </c>
      <c r="CJ155" s="135">
        <f t="shared" si="807"/>
        <v>10437</v>
      </c>
      <c r="CK155" s="135">
        <f t="shared" si="807"/>
        <v>10849</v>
      </c>
      <c r="CL155" s="135">
        <f t="shared" si="807"/>
        <v>9650</v>
      </c>
      <c r="CM155" s="133">
        <f t="shared" si="807"/>
        <v>9349</v>
      </c>
      <c r="CN155" s="133">
        <f t="shared" si="807"/>
        <v>8617</v>
      </c>
      <c r="CO155" s="133">
        <f t="shared" si="807"/>
        <v>8683</v>
      </c>
      <c r="CP155" s="133">
        <f t="shared" si="807"/>
        <v>8412</v>
      </c>
      <c r="CQ155" s="133">
        <f t="shared" ref="CQ155:CU155" si="808">SUM(CQ11,CQ27,CQ43,CQ59,CQ75,CQ91,CQ107,CQ123,CQ139)</f>
        <v>8103</v>
      </c>
      <c r="CR155" s="133">
        <f t="shared" si="808"/>
        <v>7701</v>
      </c>
      <c r="CS155" s="133">
        <f t="shared" si="808"/>
        <v>8170</v>
      </c>
      <c r="CT155" s="133">
        <f t="shared" si="808"/>
        <v>7717</v>
      </c>
      <c r="CU155" s="133">
        <f t="shared" si="808"/>
        <v>7025</v>
      </c>
      <c r="CV155" s="133"/>
    </row>
    <row r="156" spans="2:100" ht="18.75" thickBot="1">
      <c r="B156" s="200" t="s">
        <v>17</v>
      </c>
      <c r="C156" s="201">
        <f t="shared" ref="C156:N156" si="809">AVERAGE(C12,C28,C44,C60,C76,C92,C108,C124,C140)</f>
        <v>0.46900784848925298</v>
      </c>
      <c r="D156" s="201">
        <f t="shared" si="809"/>
        <v>0.47942626695227059</v>
      </c>
      <c r="E156" s="201">
        <f t="shared" si="809"/>
        <v>0.46225313658109002</v>
      </c>
      <c r="F156" s="201">
        <f t="shared" si="809"/>
        <v>0.47831026011262279</v>
      </c>
      <c r="G156" s="201">
        <f t="shared" si="809"/>
        <v>0.50293280490293668</v>
      </c>
      <c r="H156" s="201">
        <f t="shared" si="809"/>
        <v>0.48723028704655946</v>
      </c>
      <c r="I156" s="201">
        <f t="shared" si="809"/>
        <v>0.53915614473906981</v>
      </c>
      <c r="J156" s="201">
        <f t="shared" si="809"/>
        <v>0.54611170667860642</v>
      </c>
      <c r="K156" s="201">
        <f t="shared" si="809"/>
        <v>0.54713244080636392</v>
      </c>
      <c r="L156" s="201">
        <f t="shared" si="809"/>
        <v>0.55226223894602688</v>
      </c>
      <c r="M156" s="201">
        <f t="shared" si="809"/>
        <v>0.5460025532999766</v>
      </c>
      <c r="N156" s="201">
        <f t="shared" si="809"/>
        <v>0.54053600166010574</v>
      </c>
      <c r="O156" s="201">
        <f t="shared" ref="O156:R156" si="810">AVERAGE(O12,O28,O44,O60,O76,O92,O108,O124,O140)</f>
        <v>0.53879769334540228</v>
      </c>
      <c r="P156" s="201">
        <f t="shared" si="810"/>
        <v>0.56766762726905118</v>
      </c>
      <c r="Q156" s="201">
        <f t="shared" si="810"/>
        <v>0.58344904389973351</v>
      </c>
      <c r="R156" s="201">
        <f t="shared" si="810"/>
        <v>0.59930479660026681</v>
      </c>
      <c r="S156" s="202"/>
      <c r="T156" s="367">
        <f t="shared" si="715"/>
        <v>4.0663254999241651</v>
      </c>
      <c r="U156" s="368">
        <f t="shared" si="716"/>
        <v>1.023180363040976E-2</v>
      </c>
      <c r="V156" s="371">
        <v>0.04</v>
      </c>
      <c r="X156" s="200" t="s">
        <v>17</v>
      </c>
      <c r="Y156" s="217">
        <f t="shared" ref="Y156:AE156" si="811">AVERAGE(Y140,Y124,Y108,Y92,Y76,Y60,Y44,Y28,Y12)</f>
        <v>0.46900784848925298</v>
      </c>
      <c r="Z156" s="217">
        <f t="shared" si="811"/>
        <v>0.47942626695227059</v>
      </c>
      <c r="AA156" s="217">
        <f t="shared" si="811"/>
        <v>0.46225313658109002</v>
      </c>
      <c r="AB156" s="217">
        <f t="shared" si="811"/>
        <v>0.47831026011262268</v>
      </c>
      <c r="AC156" s="217">
        <f t="shared" si="811"/>
        <v>0.50293280490293668</v>
      </c>
      <c r="AD156" s="217">
        <f t="shared" si="811"/>
        <v>0.48723028704655946</v>
      </c>
      <c r="AE156" s="217">
        <f t="shared" si="811"/>
        <v>0.5391561447390697</v>
      </c>
      <c r="AF156" s="217">
        <v>0.54611170667860631</v>
      </c>
      <c r="AG156" s="421">
        <f t="shared" ref="AG156:AM156" si="812">AVERAGE(AG140,AG124,AG108,AG92,AG76,AG60,AG44,AG28,AG12)</f>
        <v>0.54713244080636392</v>
      </c>
      <c r="AH156" s="217">
        <f t="shared" si="812"/>
        <v>0.55226223894602677</v>
      </c>
      <c r="AI156" s="217">
        <v>0.5460025532999766</v>
      </c>
      <c r="AJ156" s="217">
        <f t="shared" si="812"/>
        <v>0.54053600166010574</v>
      </c>
      <c r="AK156" s="217">
        <f>AVERAGE(AK140,AK124,AK108,AK92,AK76,AK60,AK44,AK28,AK12)</f>
        <v>0.53879769334540228</v>
      </c>
      <c r="AL156" s="217">
        <f>AVERAGE(AL140,AL124,AL108,AL92,AL76,AL60,AL44,AL28,AL12)</f>
        <v>0.56766762726905118</v>
      </c>
      <c r="AM156" s="217">
        <f t="shared" si="812"/>
        <v>0.58344904389973373</v>
      </c>
      <c r="AN156" s="217">
        <f t="shared" ref="AN156" si="813">AVERAGE(AN140,AN124,AN108,AN92,AN76,AN60,AN44,AN28,AN12)</f>
        <v>0.59930479660026692</v>
      </c>
      <c r="AO156" s="474"/>
      <c r="BJ156" s="600"/>
      <c r="BK156" s="186" t="s">
        <v>73</v>
      </c>
      <c r="BL156" s="133">
        <f t="shared" ref="BL156:BU156" si="814">SUM(BL12,BL28,BL44,BL60,BL76,BL92,BL108,BL124,BL140)</f>
        <v>1432</v>
      </c>
      <c r="BM156" s="133">
        <f t="shared" si="814"/>
        <v>1555</v>
      </c>
      <c r="BN156" s="133">
        <f t="shared" si="814"/>
        <v>1750</v>
      </c>
      <c r="BO156" s="133">
        <f t="shared" si="814"/>
        <v>1533</v>
      </c>
      <c r="BP156" s="133">
        <f t="shared" si="814"/>
        <v>1522</v>
      </c>
      <c r="BQ156" s="133">
        <f t="shared" si="814"/>
        <v>1773</v>
      </c>
      <c r="BR156" s="133">
        <f t="shared" si="814"/>
        <v>1637</v>
      </c>
      <c r="BS156" s="133">
        <f t="shared" si="814"/>
        <v>1739</v>
      </c>
      <c r="BT156" s="133">
        <f t="shared" si="814"/>
        <v>1562</v>
      </c>
      <c r="BU156" s="133">
        <f t="shared" si="814"/>
        <v>1398</v>
      </c>
      <c r="BV156" s="135">
        <v>1330</v>
      </c>
      <c r="BW156" s="133">
        <f t="shared" si="725"/>
        <v>1125</v>
      </c>
      <c r="BX156" s="133">
        <f t="shared" ref="BX156" si="815">SUM(BX12,BX28,BX44,BX60,BX76,BX92,BX108,BX124,BX140)</f>
        <v>1163</v>
      </c>
      <c r="BY156" s="133">
        <f t="shared" si="725"/>
        <v>1057</v>
      </c>
      <c r="BZ156" s="133">
        <f t="shared" ref="BZ156:CA156" si="816">SUM(BZ12,BZ28,BZ44,BZ60,BZ76,BZ92,BZ108,BZ124,BZ140)</f>
        <v>885</v>
      </c>
      <c r="CA156" s="133">
        <f t="shared" si="816"/>
        <v>808</v>
      </c>
      <c r="CB156" s="133"/>
      <c r="CD156" s="616"/>
      <c r="CE156" s="186" t="s">
        <v>73</v>
      </c>
      <c r="CF156" s="133">
        <f t="shared" ref="CF156:CP156" si="817">SUM(CF12,CF28,CF44,CF60,CF76,CF92,CF108,CF124,CF140)</f>
        <v>7503</v>
      </c>
      <c r="CG156" s="135">
        <f t="shared" si="817"/>
        <v>7563</v>
      </c>
      <c r="CH156" s="135">
        <f t="shared" si="817"/>
        <v>8338</v>
      </c>
      <c r="CI156" s="133">
        <f t="shared" si="817"/>
        <v>8579</v>
      </c>
      <c r="CJ156" s="135">
        <f t="shared" si="817"/>
        <v>9246</v>
      </c>
      <c r="CK156" s="135">
        <f t="shared" si="817"/>
        <v>10012</v>
      </c>
      <c r="CL156" s="135">
        <f t="shared" si="817"/>
        <v>9413</v>
      </c>
      <c r="CM156" s="133">
        <f t="shared" si="817"/>
        <v>9670</v>
      </c>
      <c r="CN156" s="133">
        <f t="shared" si="817"/>
        <v>9440</v>
      </c>
      <c r="CO156" s="133">
        <f t="shared" si="817"/>
        <v>9480</v>
      </c>
      <c r="CP156" s="133">
        <f t="shared" si="817"/>
        <v>9285</v>
      </c>
      <c r="CQ156" s="133">
        <f t="shared" ref="CQ156:CU156" si="818">SUM(CQ12,CQ28,CQ44,CQ60,CQ76,CQ92,CQ108,CQ124,CQ140)</f>
        <v>9217</v>
      </c>
      <c r="CR156" s="133">
        <f t="shared" si="818"/>
        <v>8834</v>
      </c>
      <c r="CS156" s="133">
        <f t="shared" si="818"/>
        <v>8576</v>
      </c>
      <c r="CT156" s="133">
        <f t="shared" si="818"/>
        <v>8101</v>
      </c>
      <c r="CU156" s="133">
        <f t="shared" si="818"/>
        <v>7995</v>
      </c>
      <c r="CV156" s="133"/>
    </row>
    <row r="157" spans="2:100">
      <c r="F157" s="180"/>
      <c r="V157" s="119"/>
      <c r="X157" s="180" t="s">
        <v>155</v>
      </c>
      <c r="AB157" s="180"/>
      <c r="AC157" s="180"/>
      <c r="AD157" s="180"/>
      <c r="AE157" s="180"/>
      <c r="AF157" s="320"/>
      <c r="AG157" s="180"/>
      <c r="AH157" s="180"/>
      <c r="AI157" s="320"/>
      <c r="AJ157" s="475">
        <v>0.56971366722424477</v>
      </c>
      <c r="AK157" s="474">
        <v>0.57100386483004661</v>
      </c>
      <c r="AL157" s="474">
        <v>0.60415716096324457</v>
      </c>
      <c r="AM157" s="476">
        <v>0.6180579898843207</v>
      </c>
      <c r="AN157" s="431">
        <v>0.62956893126738178</v>
      </c>
      <c r="AO157" s="431"/>
      <c r="BJ157" s="600"/>
      <c r="BK157" s="186" t="s">
        <v>74</v>
      </c>
      <c r="BL157" s="133">
        <f t="shared" ref="BL157:BU157" si="819">SUM(BL13,BL29,BL45,BL61,BL77,BL93,BL109,BL125,BL141)</f>
        <v>2079</v>
      </c>
      <c r="BM157" s="133">
        <f t="shared" si="819"/>
        <v>2130</v>
      </c>
      <c r="BN157" s="133">
        <f t="shared" si="819"/>
        <v>2325</v>
      </c>
      <c r="BO157" s="133">
        <f t="shared" si="819"/>
        <v>2486</v>
      </c>
      <c r="BP157" s="133">
        <f t="shared" si="819"/>
        <v>2648</v>
      </c>
      <c r="BQ157" s="133">
        <f t="shared" si="819"/>
        <v>2943</v>
      </c>
      <c r="BR157" s="133">
        <f t="shared" si="819"/>
        <v>2877</v>
      </c>
      <c r="BS157" s="133">
        <f t="shared" si="819"/>
        <v>2987</v>
      </c>
      <c r="BT157" s="133">
        <f t="shared" si="819"/>
        <v>3029</v>
      </c>
      <c r="BU157" s="133">
        <f t="shared" si="819"/>
        <v>2933</v>
      </c>
      <c r="BV157" s="135">
        <v>2743</v>
      </c>
      <c r="BW157" s="133">
        <f t="shared" si="725"/>
        <v>2635</v>
      </c>
      <c r="BX157" s="133">
        <f t="shared" ref="BX157" si="820">SUM(BX13,BX29,BX45,BX61,BX77,BX93,BX109,BX125,BX141)</f>
        <v>2423</v>
      </c>
      <c r="BY157" s="133">
        <f t="shared" si="725"/>
        <v>2208</v>
      </c>
      <c r="BZ157" s="133">
        <f t="shared" ref="BZ157:CA157" si="821">SUM(BZ13,BZ29,BZ45,BZ61,BZ77,BZ93,BZ109,BZ125,BZ141)</f>
        <v>2128</v>
      </c>
      <c r="CA157" s="133">
        <f t="shared" si="821"/>
        <v>1945</v>
      </c>
      <c r="CB157" s="133"/>
      <c r="CD157" s="616"/>
      <c r="CE157" s="186" t="s">
        <v>74</v>
      </c>
      <c r="CF157" s="133">
        <f t="shared" ref="CF157:CP157" si="822">SUM(CF13,CF29,CF45,CF61,CF77,CF93,CF109,CF125,CF141)</f>
        <v>6769</v>
      </c>
      <c r="CG157" s="135">
        <f t="shared" si="822"/>
        <v>6820</v>
      </c>
      <c r="CH157" s="135">
        <f t="shared" si="822"/>
        <v>7597</v>
      </c>
      <c r="CI157" s="133">
        <f t="shared" si="822"/>
        <v>8404</v>
      </c>
      <c r="CJ157" s="135">
        <f t="shared" si="822"/>
        <v>9004</v>
      </c>
      <c r="CK157" s="135">
        <f t="shared" si="822"/>
        <v>10183</v>
      </c>
      <c r="CL157" s="135">
        <f t="shared" si="822"/>
        <v>9983</v>
      </c>
      <c r="CM157" s="133">
        <f t="shared" si="822"/>
        <v>10622</v>
      </c>
      <c r="CN157" s="133">
        <f t="shared" si="822"/>
        <v>10725</v>
      </c>
      <c r="CO157" s="133">
        <f t="shared" si="822"/>
        <v>11125</v>
      </c>
      <c r="CP157" s="133">
        <f t="shared" si="822"/>
        <v>10839</v>
      </c>
      <c r="CQ157" s="133">
        <f t="shared" ref="CQ157:CU157" si="823">SUM(CQ13,CQ29,CQ45,CQ61,CQ77,CQ93,CQ109,CQ125,CQ141)</f>
        <v>11018</v>
      </c>
      <c r="CR157" s="133">
        <f t="shared" si="823"/>
        <v>10870</v>
      </c>
      <c r="CS157" s="133">
        <f t="shared" si="823"/>
        <v>10322</v>
      </c>
      <c r="CT157" s="133">
        <f t="shared" si="823"/>
        <v>10178</v>
      </c>
      <c r="CU157" s="133">
        <f t="shared" si="823"/>
        <v>9736</v>
      </c>
      <c r="CV157" s="133"/>
    </row>
    <row r="158" spans="2:100">
      <c r="F158" s="180"/>
      <c r="V158" s="119"/>
      <c r="AB158" s="180"/>
      <c r="AC158" s="180"/>
      <c r="AD158" s="180"/>
      <c r="AE158" s="180"/>
      <c r="AF158" s="320"/>
      <c r="AG158" s="180"/>
      <c r="AH158" s="180"/>
      <c r="AI158" s="320"/>
      <c r="AJ158" s="320" t="s">
        <v>14</v>
      </c>
      <c r="AK158" s="320"/>
      <c r="AL158" s="186"/>
      <c r="BJ158" s="600"/>
      <c r="BK158" s="186" t="s">
        <v>36</v>
      </c>
      <c r="BL158" s="133">
        <f t="shared" ref="BL158:BU158" si="824">SUM(BL14,BL30,BL46,BL62,BL78,BL94,BL110,BL126,BL142)</f>
        <v>93</v>
      </c>
      <c r="BM158" s="133">
        <f t="shared" si="824"/>
        <v>81</v>
      </c>
      <c r="BN158" s="133">
        <f t="shared" si="824"/>
        <v>98</v>
      </c>
      <c r="BO158" s="133">
        <f t="shared" si="824"/>
        <v>115</v>
      </c>
      <c r="BP158" s="133">
        <f t="shared" si="824"/>
        <v>107</v>
      </c>
      <c r="BQ158" s="133">
        <f t="shared" si="824"/>
        <v>105</v>
      </c>
      <c r="BR158" s="133">
        <f t="shared" si="824"/>
        <v>152</v>
      </c>
      <c r="BS158" s="133">
        <f t="shared" si="824"/>
        <v>176</v>
      </c>
      <c r="BT158" s="133">
        <f t="shared" si="824"/>
        <v>208</v>
      </c>
      <c r="BU158" s="133">
        <f t="shared" si="824"/>
        <v>168</v>
      </c>
      <c r="BV158" s="135">
        <v>204</v>
      </c>
      <c r="BW158" s="133">
        <f t="shared" si="725"/>
        <v>186</v>
      </c>
      <c r="BX158" s="133">
        <f t="shared" ref="BX158" si="825">SUM(BX14,BX30,BX46,BX62,BX78,BX94,BX110,BX126,BX142)</f>
        <v>171</v>
      </c>
      <c r="BY158" s="133">
        <f t="shared" si="725"/>
        <v>147</v>
      </c>
      <c r="BZ158" s="133">
        <f t="shared" ref="BZ158:CA158" si="826">SUM(BZ14,BZ30,BZ46,BZ62,BZ78,BZ94,BZ110,BZ126,BZ142)</f>
        <v>116</v>
      </c>
      <c r="CA158" s="133">
        <f t="shared" si="826"/>
        <v>203</v>
      </c>
      <c r="CB158" s="133"/>
      <c r="CD158" s="616"/>
      <c r="CE158" s="186" t="s">
        <v>36</v>
      </c>
      <c r="CF158" s="133">
        <f t="shared" ref="CF158:CP158" si="827">SUM(CF14,CF30,CF46,CF62,CF78,CF94,CF110,CF126,CF142)</f>
        <v>120</v>
      </c>
      <c r="CG158" s="135">
        <f t="shared" si="827"/>
        <v>102</v>
      </c>
      <c r="CH158" s="135">
        <f t="shared" si="827"/>
        <v>132</v>
      </c>
      <c r="CI158" s="133">
        <f t="shared" si="827"/>
        <v>146</v>
      </c>
      <c r="CJ158" s="135">
        <f t="shared" si="827"/>
        <v>129</v>
      </c>
      <c r="CK158" s="135">
        <f t="shared" si="827"/>
        <v>137</v>
      </c>
      <c r="CL158" s="135">
        <f t="shared" si="827"/>
        <v>196</v>
      </c>
      <c r="CM158" s="135">
        <f t="shared" si="827"/>
        <v>234</v>
      </c>
      <c r="CN158" s="133">
        <f t="shared" si="827"/>
        <v>273</v>
      </c>
      <c r="CO158" s="133">
        <f t="shared" si="827"/>
        <v>245</v>
      </c>
      <c r="CP158" s="135">
        <f t="shared" si="827"/>
        <v>291</v>
      </c>
      <c r="CQ158" s="135">
        <f t="shared" ref="CQ158:CU158" si="828">SUM(CQ14,CQ30,CQ46,CQ62,CQ78,CQ94,CQ110,CQ126,CQ142)</f>
        <v>309</v>
      </c>
      <c r="CR158" s="135">
        <f t="shared" si="828"/>
        <v>279</v>
      </c>
      <c r="CS158" s="135">
        <f t="shared" si="828"/>
        <v>287</v>
      </c>
      <c r="CT158" s="135">
        <f t="shared" si="828"/>
        <v>260</v>
      </c>
      <c r="CU158" s="135">
        <f t="shared" si="828"/>
        <v>665</v>
      </c>
      <c r="CV158" s="135"/>
    </row>
    <row r="159" spans="2:100">
      <c r="C159" s="210"/>
      <c r="D159" s="210"/>
      <c r="E159" s="210"/>
      <c r="F159" s="210"/>
      <c r="G159" s="210"/>
      <c r="H159" s="210"/>
      <c r="I159" s="210"/>
      <c r="J159" s="210"/>
      <c r="K159" s="210"/>
      <c r="L159" s="210"/>
      <c r="M159" s="210"/>
      <c r="N159" s="210"/>
      <c r="O159" s="210"/>
      <c r="P159" s="210"/>
      <c r="Q159" s="210"/>
      <c r="R159" s="210"/>
      <c r="V159" s="119"/>
      <c r="Z159" s="119" t="s">
        <v>14</v>
      </c>
      <c r="AB159" s="180"/>
      <c r="AC159" s="180"/>
      <c r="AD159" s="180"/>
      <c r="AE159" s="180"/>
      <c r="AF159" s="320"/>
      <c r="AG159" s="180"/>
      <c r="AH159" s="180"/>
      <c r="AI159" s="320"/>
      <c r="AJ159" s="320"/>
      <c r="AK159" s="320"/>
      <c r="AL159" s="186"/>
      <c r="AM159" s="153"/>
      <c r="AN159" s="219"/>
      <c r="AO159" s="219"/>
      <c r="AP159" s="219"/>
      <c r="BJ159" s="600"/>
      <c r="BK159" s="131" t="s">
        <v>144</v>
      </c>
      <c r="BL159" s="133">
        <f t="shared" ref="BL159:BU159" si="829">SUM(BL15,BL31,BL47,BL63,BL79,BL95,BL111,BL127,BL143)</f>
        <v>0</v>
      </c>
      <c r="BM159" s="133">
        <f t="shared" si="829"/>
        <v>0</v>
      </c>
      <c r="BN159" s="133">
        <f t="shared" si="829"/>
        <v>0</v>
      </c>
      <c r="BO159" s="133">
        <f t="shared" si="829"/>
        <v>0</v>
      </c>
      <c r="BP159" s="133">
        <f t="shared" si="829"/>
        <v>0</v>
      </c>
      <c r="BQ159" s="133">
        <f t="shared" si="829"/>
        <v>0</v>
      </c>
      <c r="BR159" s="133">
        <f t="shared" si="829"/>
        <v>0</v>
      </c>
      <c r="BS159" s="133">
        <f t="shared" si="829"/>
        <v>0</v>
      </c>
      <c r="BT159" s="133">
        <f t="shared" si="829"/>
        <v>0</v>
      </c>
      <c r="BU159" s="133">
        <f t="shared" si="829"/>
        <v>0</v>
      </c>
      <c r="BV159" s="135">
        <v>0</v>
      </c>
      <c r="BW159" s="133">
        <f t="shared" si="725"/>
        <v>255</v>
      </c>
      <c r="BX159" s="133">
        <f t="shared" ref="BX159" si="830">SUM(BX15,BX31,BX47,BX63,BX79,BX95,BX111,BX127,BX143)</f>
        <v>234</v>
      </c>
      <c r="BY159" s="133">
        <f t="shared" si="725"/>
        <v>231</v>
      </c>
      <c r="BZ159" s="133">
        <f t="shared" ref="BZ159:CA159" si="831">SUM(BZ15,BZ31,BZ47,BZ63,BZ79,BZ95,BZ111,BZ127,BZ143)</f>
        <v>172</v>
      </c>
      <c r="CA159" s="133">
        <f t="shared" si="831"/>
        <v>199</v>
      </c>
      <c r="CB159" s="133"/>
      <c r="CD159" s="616"/>
      <c r="CE159" s="131" t="s">
        <v>144</v>
      </c>
      <c r="CF159" s="133">
        <f t="shared" ref="CF159:CP159" si="832">SUM(CF15,CF31,CF47,CF63,CF79,CF95,CF111,CF127,CF143)</f>
        <v>0</v>
      </c>
      <c r="CG159" s="135">
        <f t="shared" si="832"/>
        <v>0</v>
      </c>
      <c r="CH159" s="135">
        <f t="shared" si="832"/>
        <v>0</v>
      </c>
      <c r="CI159" s="133">
        <f t="shared" si="832"/>
        <v>0</v>
      </c>
      <c r="CJ159" s="135">
        <f t="shared" si="832"/>
        <v>0</v>
      </c>
      <c r="CK159" s="135">
        <f t="shared" si="832"/>
        <v>0</v>
      </c>
      <c r="CL159" s="135">
        <f t="shared" si="832"/>
        <v>0</v>
      </c>
      <c r="CM159" s="135">
        <f t="shared" si="832"/>
        <v>0</v>
      </c>
      <c r="CN159" s="133">
        <f t="shared" si="832"/>
        <v>0</v>
      </c>
      <c r="CO159" s="135">
        <f t="shared" si="832"/>
        <v>0</v>
      </c>
      <c r="CP159" s="133">
        <f t="shared" si="832"/>
        <v>0</v>
      </c>
      <c r="CQ159" s="135">
        <f t="shared" ref="CQ159:CU159" si="833">SUM(CQ15,CQ31,CQ47,CQ63,CQ79,CQ95,CQ111,CQ127,CQ143)</f>
        <v>570</v>
      </c>
      <c r="CR159" s="135">
        <f t="shared" si="833"/>
        <v>525</v>
      </c>
      <c r="CS159" s="135">
        <f t="shared" si="833"/>
        <v>610</v>
      </c>
      <c r="CT159" s="135">
        <f t="shared" si="833"/>
        <v>485</v>
      </c>
      <c r="CU159" s="135">
        <f t="shared" si="833"/>
        <v>483</v>
      </c>
      <c r="CV159" s="135"/>
    </row>
    <row r="160" spans="2:100">
      <c r="C160" s="210"/>
      <c r="D160" s="210"/>
      <c r="E160" s="210"/>
      <c r="F160" s="210"/>
      <c r="G160" s="210"/>
      <c r="H160" s="210"/>
      <c r="I160" s="210"/>
      <c r="J160" s="210"/>
      <c r="K160" s="210"/>
      <c r="L160" s="210"/>
      <c r="M160" s="210"/>
      <c r="N160" s="210"/>
      <c r="O160" s="210"/>
      <c r="P160" s="210"/>
      <c r="Q160" s="210"/>
      <c r="R160" s="210"/>
      <c r="V160" s="186"/>
      <c r="AB160" s="180" t="s">
        <v>14</v>
      </c>
      <c r="AC160" s="180"/>
      <c r="AD160" s="180"/>
      <c r="AE160" s="180"/>
      <c r="AF160" s="320"/>
      <c r="AG160" s="180" t="s">
        <v>14</v>
      </c>
      <c r="AH160" s="180"/>
      <c r="AI160" s="320"/>
      <c r="AJ160" s="320"/>
      <c r="AK160" s="320"/>
      <c r="AL160" s="186"/>
      <c r="BJ160" s="600"/>
      <c r="BK160" s="186" t="s">
        <v>71</v>
      </c>
      <c r="BL160" s="133">
        <f t="shared" ref="BL160:BU160" si="834">SUM(BL16,BL32,BL48,BL64,BL80,BL96,BL112,BL128,BL144)</f>
        <v>2726</v>
      </c>
      <c r="BM160" s="133">
        <f t="shared" si="834"/>
        <v>3049</v>
      </c>
      <c r="BN160" s="133">
        <f t="shared" si="834"/>
        <v>3093</v>
      </c>
      <c r="BO160" s="133">
        <f t="shared" si="834"/>
        <v>3271</v>
      </c>
      <c r="BP160" s="133">
        <f t="shared" si="834"/>
        <v>3636</v>
      </c>
      <c r="BQ160" s="133">
        <f t="shared" si="834"/>
        <v>3795</v>
      </c>
      <c r="BR160" s="133">
        <f t="shared" si="834"/>
        <v>4162</v>
      </c>
      <c r="BS160" s="133">
        <f t="shared" si="834"/>
        <v>4640</v>
      </c>
      <c r="BT160" s="133">
        <f t="shared" si="834"/>
        <v>5019</v>
      </c>
      <c r="BU160" s="133">
        <f t="shared" si="834"/>
        <v>4916</v>
      </c>
      <c r="BV160" s="135">
        <v>4903</v>
      </c>
      <c r="BW160" s="133">
        <f t="shared" si="725"/>
        <v>4909</v>
      </c>
      <c r="BX160" s="133">
        <f t="shared" ref="BX160" si="835">SUM(BX16,BX32,BX48,BX64,BX80,BX96,BX112,BX128,BX144)</f>
        <v>4747</v>
      </c>
      <c r="BY160" s="133">
        <f t="shared" si="725"/>
        <v>4441</v>
      </c>
      <c r="BZ160" s="133">
        <f t="shared" ref="BZ160:CA160" si="836">SUM(BZ16,BZ32,BZ48,BZ64,BZ80,BZ96,BZ112,BZ128,BZ144)</f>
        <v>4150</v>
      </c>
      <c r="CA160" s="133">
        <f t="shared" si="836"/>
        <v>4047</v>
      </c>
      <c r="CB160" s="133"/>
      <c r="CD160" s="616"/>
      <c r="CE160" s="186" t="s">
        <v>71</v>
      </c>
      <c r="CF160" s="133">
        <f t="shared" ref="CF160:CP160" si="837">SUM(CF16,CF32,CF48,CF64,CF80,CF96,CF112,CF128,CF144)</f>
        <v>4987</v>
      </c>
      <c r="CG160" s="135">
        <f t="shared" si="837"/>
        <v>5584</v>
      </c>
      <c r="CH160" s="135">
        <f t="shared" si="837"/>
        <v>6058</v>
      </c>
      <c r="CI160" s="133">
        <f t="shared" si="837"/>
        <v>6626</v>
      </c>
      <c r="CJ160" s="135">
        <f t="shared" si="837"/>
        <v>7348</v>
      </c>
      <c r="CK160" s="135">
        <f t="shared" si="837"/>
        <v>7739</v>
      </c>
      <c r="CL160" s="135">
        <f t="shared" si="837"/>
        <v>8719</v>
      </c>
      <c r="CM160" s="135">
        <f t="shared" si="837"/>
        <v>9786</v>
      </c>
      <c r="CN160" s="133">
        <f t="shared" si="837"/>
        <v>10639</v>
      </c>
      <c r="CO160" s="133">
        <f t="shared" si="837"/>
        <v>10956</v>
      </c>
      <c r="CP160" s="135">
        <f t="shared" si="837"/>
        <v>11029</v>
      </c>
      <c r="CQ160" s="135">
        <f t="shared" ref="CQ160:CU160" si="838">SUM(CQ16,CQ32,CQ48,CQ64,CQ80,CQ96,CQ112,CQ128,CQ144)</f>
        <v>11456</v>
      </c>
      <c r="CR160" s="135">
        <f t="shared" si="838"/>
        <v>11630</v>
      </c>
      <c r="CS160" s="135">
        <f t="shared" si="838"/>
        <v>11236</v>
      </c>
      <c r="CT160" s="135">
        <f t="shared" si="838"/>
        <v>10856</v>
      </c>
      <c r="CU160" s="135">
        <f t="shared" si="838"/>
        <v>10928</v>
      </c>
      <c r="CV160" s="135"/>
    </row>
    <row r="161" spans="3:100">
      <c r="C161" s="210"/>
      <c r="D161" s="210"/>
      <c r="E161" s="210"/>
      <c r="F161" s="210"/>
      <c r="G161" s="210"/>
      <c r="H161" s="210"/>
      <c r="I161" s="210"/>
      <c r="J161" s="210"/>
      <c r="K161" s="210"/>
      <c r="L161" s="210"/>
      <c r="M161" s="210"/>
      <c r="N161" s="210"/>
      <c r="O161" s="210"/>
      <c r="P161" s="210"/>
      <c r="Q161" s="210"/>
      <c r="R161" s="210"/>
      <c r="V161" s="186"/>
      <c r="AG161" s="119" t="s">
        <v>14</v>
      </c>
      <c r="BJ161" s="601"/>
      <c r="BK161" s="207" t="s">
        <v>53</v>
      </c>
      <c r="BL161" s="212">
        <f t="shared" ref="BL161:BU161" si="839">SUM(BL17,BL33,BL49,BL65,BL81,BL97,BL113,BL129,BL145)</f>
        <v>2819</v>
      </c>
      <c r="BM161" s="212">
        <f t="shared" si="839"/>
        <v>3130</v>
      </c>
      <c r="BN161" s="212">
        <f t="shared" si="839"/>
        <v>3191</v>
      </c>
      <c r="BO161" s="212">
        <f t="shared" si="839"/>
        <v>3386</v>
      </c>
      <c r="BP161" s="213">
        <f t="shared" si="839"/>
        <v>3743</v>
      </c>
      <c r="BQ161" s="213">
        <f t="shared" si="839"/>
        <v>3900</v>
      </c>
      <c r="BR161" s="213">
        <f t="shared" si="839"/>
        <v>4314</v>
      </c>
      <c r="BS161" s="213">
        <f t="shared" si="839"/>
        <v>4816</v>
      </c>
      <c r="BT161" s="194">
        <f t="shared" si="839"/>
        <v>5227</v>
      </c>
      <c r="BU161" s="194">
        <f t="shared" si="839"/>
        <v>5084</v>
      </c>
      <c r="BV161" s="193">
        <v>5107</v>
      </c>
      <c r="BW161" s="194">
        <f t="shared" si="725"/>
        <v>5222.5</v>
      </c>
      <c r="BX161" s="194">
        <f t="shared" ref="BX161" si="840">SUM(BX17,BX33,BX49,BX65,BX81,BX97,BX113,BX129,BX145)</f>
        <v>5035</v>
      </c>
      <c r="BY161" s="194">
        <f t="shared" si="725"/>
        <v>4703.5</v>
      </c>
      <c r="BZ161" s="389">
        <f t="shared" ref="BZ161:CA161" si="841">SUM(BZ17,BZ33,BZ49,BZ65,BZ81,BZ97,BZ113,BZ129,BZ145)</f>
        <v>4352</v>
      </c>
      <c r="CA161" s="389">
        <f t="shared" si="841"/>
        <v>4349.5</v>
      </c>
      <c r="CB161" s="473"/>
      <c r="CD161" s="617"/>
      <c r="CE161" s="123" t="s">
        <v>53</v>
      </c>
      <c r="CF161" s="194">
        <f t="shared" ref="CF161:CP161" si="842">SUM(CF17,CF33,CF49,CF65,CF81,CF97,CF113,CF129,CF145)</f>
        <v>5107</v>
      </c>
      <c r="CG161" s="194">
        <f t="shared" si="842"/>
        <v>5686</v>
      </c>
      <c r="CH161" s="194">
        <f t="shared" si="842"/>
        <v>6190</v>
      </c>
      <c r="CI161" s="194">
        <f t="shared" si="842"/>
        <v>6772</v>
      </c>
      <c r="CJ161" s="194">
        <f t="shared" si="842"/>
        <v>7477</v>
      </c>
      <c r="CK161" s="194">
        <f t="shared" si="842"/>
        <v>7876</v>
      </c>
      <c r="CL161" s="194">
        <f t="shared" si="842"/>
        <v>8915</v>
      </c>
      <c r="CM161" s="194">
        <f t="shared" si="842"/>
        <v>10020</v>
      </c>
      <c r="CN161" s="194">
        <f t="shared" si="842"/>
        <v>10912</v>
      </c>
      <c r="CO161" s="194">
        <f t="shared" si="842"/>
        <v>11201</v>
      </c>
      <c r="CP161" s="194">
        <f t="shared" si="842"/>
        <v>11320</v>
      </c>
      <c r="CQ161" s="194">
        <f t="shared" ref="CQ161:CU161" si="843">SUM(CQ17,CQ33,CQ49,CQ65,CQ81,CQ97,CQ113,CQ129,CQ145)</f>
        <v>12050</v>
      </c>
      <c r="CR161" s="194">
        <f t="shared" si="843"/>
        <v>12171.5</v>
      </c>
      <c r="CS161" s="194">
        <f t="shared" si="843"/>
        <v>11828</v>
      </c>
      <c r="CT161" s="194">
        <f t="shared" si="843"/>
        <v>11358.5</v>
      </c>
      <c r="CU161" s="194">
        <f t="shared" si="843"/>
        <v>11834.5</v>
      </c>
      <c r="CV161" s="224"/>
    </row>
    <row r="162" spans="3:100">
      <c r="I162" s="210"/>
      <c r="J162" s="210"/>
      <c r="K162" s="210"/>
      <c r="L162" s="210"/>
      <c r="BK162" s="208"/>
      <c r="BL162" s="208"/>
      <c r="BM162" s="208"/>
      <c r="BN162" s="208"/>
      <c r="BO162" s="208"/>
      <c r="BP162" s="208"/>
      <c r="BQ162" s="208"/>
      <c r="BR162" s="208"/>
      <c r="BS162" s="322"/>
      <c r="BT162" s="322"/>
      <c r="BU162" s="208"/>
    </row>
    <row r="163" spans="3:100">
      <c r="I163" s="210"/>
      <c r="J163" s="210"/>
      <c r="K163" s="210"/>
      <c r="L163" s="210"/>
      <c r="BK163" s="186"/>
      <c r="BL163" s="133"/>
      <c r="BM163" s="133"/>
      <c r="BN163" s="133"/>
      <c r="BO163" s="133"/>
      <c r="BP163" s="133"/>
      <c r="BQ163" s="133"/>
      <c r="BR163" s="133"/>
      <c r="BS163" s="133"/>
      <c r="BT163" s="133"/>
      <c r="BU163" s="133"/>
    </row>
    <row r="164" spans="3:100">
      <c r="I164" s="210"/>
      <c r="J164" s="210"/>
      <c r="K164" s="210"/>
      <c r="L164" s="210"/>
      <c r="BK164" s="186"/>
      <c r="BL164" s="133"/>
      <c r="BM164" s="133"/>
      <c r="BN164" s="133"/>
      <c r="BO164" s="133"/>
      <c r="BP164" s="133"/>
      <c r="BQ164" s="133"/>
      <c r="BR164" s="133"/>
      <c r="BS164" s="133"/>
      <c r="BT164" s="133"/>
      <c r="BU164" s="133"/>
    </row>
    <row r="165" spans="3:100">
      <c r="I165" s="210"/>
      <c r="J165" s="210"/>
      <c r="K165" s="210"/>
      <c r="L165" s="210"/>
      <c r="BK165" s="186"/>
      <c r="BL165" s="133"/>
      <c r="BM165" s="133"/>
      <c r="BN165" s="133"/>
      <c r="BO165" s="133"/>
      <c r="BP165" s="133"/>
      <c r="BQ165" s="133"/>
      <c r="BR165" s="133"/>
      <c r="BS165" s="133"/>
      <c r="BT165" s="133"/>
      <c r="BU165" s="133"/>
    </row>
    <row r="166" spans="3:100">
      <c r="I166" s="210"/>
      <c r="J166" s="210"/>
      <c r="K166" s="210"/>
      <c r="L166" s="210"/>
      <c r="BK166" s="186"/>
      <c r="BL166" s="133"/>
      <c r="BM166" s="133"/>
      <c r="BN166" s="133"/>
      <c r="BO166" s="133"/>
      <c r="BP166" s="133"/>
      <c r="BQ166" s="133"/>
      <c r="BR166" s="133"/>
      <c r="BS166" s="133"/>
      <c r="BT166" s="133"/>
      <c r="BU166" s="133"/>
    </row>
    <row r="167" spans="3:100">
      <c r="I167" s="210"/>
      <c r="J167" s="210"/>
      <c r="K167" s="210"/>
      <c r="L167" s="210"/>
      <c r="X167" s="151"/>
      <c r="Y167" s="151"/>
      <c r="Z167" s="151"/>
      <c r="AA167" s="151"/>
      <c r="AB167" s="151"/>
      <c r="AC167" s="151"/>
      <c r="AD167" s="151"/>
      <c r="AE167" s="151"/>
      <c r="AF167" s="307"/>
      <c r="AG167" s="151"/>
      <c r="AH167" s="151"/>
      <c r="AI167" s="307"/>
      <c r="AJ167" s="307"/>
      <c r="AK167" s="307"/>
      <c r="AM167" s="307"/>
      <c r="AN167" s="151"/>
      <c r="AO167" s="151"/>
      <c r="BK167" s="186"/>
      <c r="BL167" s="133"/>
      <c r="BM167" s="133"/>
      <c r="BN167" s="133"/>
      <c r="BO167" s="133"/>
      <c r="BP167" s="133"/>
      <c r="BQ167" s="133"/>
      <c r="BR167" s="133"/>
      <c r="BS167" s="133"/>
      <c r="BT167" s="133"/>
      <c r="BU167" s="133"/>
    </row>
    <row r="168" spans="3:100">
      <c r="I168" s="210"/>
      <c r="J168" s="210"/>
      <c r="K168" s="210"/>
      <c r="L168" s="210"/>
      <c r="X168" s="609" t="s">
        <v>127</v>
      </c>
      <c r="Y168" s="610"/>
      <c r="Z168" s="610"/>
      <c r="AA168" s="610"/>
      <c r="AB168" s="610"/>
      <c r="AC168" s="610"/>
      <c r="AD168" s="610"/>
      <c r="AE168" s="610"/>
      <c r="AF168" s="610"/>
      <c r="AG168" s="610"/>
      <c r="AH168" s="610"/>
      <c r="AI168" s="610"/>
      <c r="AJ168" s="610"/>
      <c r="AK168" s="610"/>
      <c r="AL168" s="610"/>
      <c r="AM168" s="610"/>
      <c r="AN168" s="611"/>
      <c r="AO168" s="121"/>
      <c r="BK168" s="186"/>
      <c r="BL168" s="133"/>
      <c r="BM168" s="133"/>
      <c r="BN168" s="133"/>
      <c r="BO168" s="133"/>
      <c r="BP168" s="133"/>
      <c r="BQ168" s="133"/>
      <c r="BR168" s="133"/>
      <c r="BS168" s="133"/>
      <c r="BT168" s="133"/>
      <c r="BU168" s="133"/>
    </row>
    <row r="169" spans="3:100">
      <c r="I169" s="210"/>
      <c r="J169" s="210"/>
      <c r="K169" s="210"/>
      <c r="L169" s="210"/>
      <c r="X169" s="587" t="s">
        <v>133</v>
      </c>
      <c r="Y169" s="588"/>
      <c r="Z169" s="588"/>
      <c r="AA169" s="588"/>
      <c r="AB169" s="588"/>
      <c r="AC169" s="588"/>
      <c r="AD169" s="588"/>
      <c r="AE169" s="588"/>
      <c r="AF169" s="588"/>
      <c r="AG169" s="588"/>
      <c r="AH169" s="588"/>
      <c r="AI169" s="588"/>
      <c r="AJ169" s="588"/>
      <c r="AK169" s="588"/>
      <c r="AL169" s="588"/>
      <c r="AM169" s="588"/>
      <c r="AN169" s="479"/>
      <c r="AO169" s="458"/>
      <c r="BK169" s="186"/>
      <c r="BL169" s="133"/>
      <c r="BM169" s="133"/>
      <c r="BN169" s="133"/>
      <c r="BO169" s="133"/>
      <c r="BP169" s="133"/>
      <c r="BQ169" s="133"/>
      <c r="BR169" s="133"/>
      <c r="BS169" s="133"/>
      <c r="BT169" s="133"/>
      <c r="BU169" s="133"/>
    </row>
    <row r="170" spans="3:100">
      <c r="I170" s="210"/>
      <c r="J170" s="210"/>
      <c r="K170" s="210"/>
      <c r="L170" s="210"/>
      <c r="X170" s="191"/>
      <c r="Y170" s="123" t="s">
        <v>122</v>
      </c>
      <c r="Z170" s="123" t="s">
        <v>121</v>
      </c>
      <c r="AA170" s="123" t="s">
        <v>120</v>
      </c>
      <c r="AB170" s="123" t="s">
        <v>49</v>
      </c>
      <c r="AC170" s="123" t="s">
        <v>48</v>
      </c>
      <c r="AD170" s="123" t="s">
        <v>47</v>
      </c>
      <c r="AE170" s="123" t="s">
        <v>46</v>
      </c>
      <c r="AF170" s="123" t="s">
        <v>45</v>
      </c>
      <c r="AG170" s="123" t="s">
        <v>44</v>
      </c>
      <c r="AH170" s="123" t="s">
        <v>43</v>
      </c>
      <c r="AI170" s="123" t="s">
        <v>95</v>
      </c>
      <c r="AJ170" s="123" t="s">
        <v>69</v>
      </c>
      <c r="AK170" s="123" t="str">
        <f>AK3</f>
        <v>2016-17</v>
      </c>
      <c r="AL170" s="123" t="str">
        <f>AL3</f>
        <v>2017-18</v>
      </c>
      <c r="AM170" s="123" t="str">
        <f>AM3</f>
        <v>2018-19</v>
      </c>
      <c r="AN170" s="407" t="str">
        <f>AN3</f>
        <v>2019-20</v>
      </c>
      <c r="AO170" s="125"/>
    </row>
    <row r="171" spans="3:100">
      <c r="X171" s="220" t="s">
        <v>72</v>
      </c>
      <c r="Y171" s="221">
        <f t="shared" ref="Y171:AJ173" si="844">(Y148-BL148-BL155)/Y148</f>
        <v>0.47497856836690955</v>
      </c>
      <c r="Z171" s="221">
        <f t="shared" si="844"/>
        <v>0.49719495091164095</v>
      </c>
      <c r="AA171" s="221">
        <f t="shared" si="844"/>
        <v>0.49250411064899896</v>
      </c>
      <c r="AB171" s="221">
        <f t="shared" si="844"/>
        <v>0.4731734579819124</v>
      </c>
      <c r="AC171" s="221">
        <f t="shared" si="844"/>
        <v>0.46604527296937415</v>
      </c>
      <c r="AD171" s="221">
        <f t="shared" si="844"/>
        <v>0.44659522986519185</v>
      </c>
      <c r="AE171" s="221">
        <f t="shared" si="844"/>
        <v>0.45916030534351143</v>
      </c>
      <c r="AF171" s="221">
        <f t="shared" si="844"/>
        <v>0.46186774811310127</v>
      </c>
      <c r="AG171" s="221">
        <f t="shared" si="844"/>
        <v>0.49244712990936557</v>
      </c>
      <c r="AH171" s="221">
        <f t="shared" si="844"/>
        <v>0.48666437728937728</v>
      </c>
      <c r="AI171" s="221">
        <f t="shared" si="844"/>
        <v>0.52020257624132993</v>
      </c>
      <c r="AJ171" s="221">
        <f t="shared" si="844"/>
        <v>0.52871042123615097</v>
      </c>
      <c r="AK171" s="221">
        <f t="shared" ref="AK171:AN173" si="845">(AK148-BX148-BX155)/AK148</f>
        <v>0.54172429691101887</v>
      </c>
      <c r="AL171" s="221">
        <f t="shared" si="845"/>
        <v>0.54247156772052019</v>
      </c>
      <c r="AM171" s="221">
        <f t="shared" si="845"/>
        <v>0.56413655949618824</v>
      </c>
      <c r="AN171" s="481">
        <f t="shared" si="845"/>
        <v>0.59767558249457819</v>
      </c>
      <c r="AO171" s="221"/>
    </row>
    <row r="172" spans="3:100">
      <c r="X172" s="220" t="s">
        <v>73</v>
      </c>
      <c r="Y172" s="221">
        <f t="shared" si="844"/>
        <v>0.50480507706255662</v>
      </c>
      <c r="Z172" s="221">
        <f t="shared" si="844"/>
        <v>0.50918511540273204</v>
      </c>
      <c r="AA172" s="221">
        <f t="shared" si="844"/>
        <v>0.50236683171010388</v>
      </c>
      <c r="AB172" s="221">
        <f t="shared" si="844"/>
        <v>0.4924351187189398</v>
      </c>
      <c r="AC172" s="221">
        <f t="shared" si="844"/>
        <v>0.47581978139162889</v>
      </c>
      <c r="AD172" s="221">
        <f t="shared" si="844"/>
        <v>0.45922003869259748</v>
      </c>
      <c r="AE172" s="221">
        <f t="shared" si="844"/>
        <v>0.45204720483129257</v>
      </c>
      <c r="AF172" s="221">
        <f t="shared" si="844"/>
        <v>0.44383878427485962</v>
      </c>
      <c r="AG172" s="221">
        <f t="shared" si="844"/>
        <v>0.45550403003201945</v>
      </c>
      <c r="AH172" s="221">
        <f t="shared" si="844"/>
        <v>0.45603971318257031</v>
      </c>
      <c r="AI172" s="221">
        <f t="shared" si="844"/>
        <v>0.4709593212964977</v>
      </c>
      <c r="AJ172" s="221">
        <f t="shared" si="844"/>
        <v>0.48510048510048509</v>
      </c>
      <c r="AK172" s="221">
        <f t="shared" si="845"/>
        <v>0.50131699188302958</v>
      </c>
      <c r="AL172" s="221">
        <f t="shared" si="845"/>
        <v>0.51904506437768239</v>
      </c>
      <c r="AM172" s="221">
        <f t="shared" si="845"/>
        <v>0.54180855088914115</v>
      </c>
      <c r="AN172" s="481">
        <f t="shared" si="845"/>
        <v>0.55775333192299559</v>
      </c>
      <c r="AO172" s="221"/>
    </row>
    <row r="173" spans="3:100">
      <c r="X173" s="220" t="s">
        <v>74</v>
      </c>
      <c r="Y173" s="221">
        <f t="shared" si="844"/>
        <v>0.51468539938230484</v>
      </c>
      <c r="Z173" s="221">
        <f t="shared" si="844"/>
        <v>0.50625269512721005</v>
      </c>
      <c r="AA173" s="221">
        <f t="shared" si="844"/>
        <v>0.49007971140978646</v>
      </c>
      <c r="AB173" s="221">
        <f t="shared" si="844"/>
        <v>0.48566947869348909</v>
      </c>
      <c r="AC173" s="221">
        <f t="shared" si="844"/>
        <v>0.46881765855204099</v>
      </c>
      <c r="AD173" s="221">
        <f t="shared" si="844"/>
        <v>0.44201269175036229</v>
      </c>
      <c r="AE173" s="221">
        <f t="shared" si="844"/>
        <v>0.43403659737701517</v>
      </c>
      <c r="AF173" s="221">
        <f t="shared" si="844"/>
        <v>0.41819556451612905</v>
      </c>
      <c r="AG173" s="221">
        <f t="shared" si="844"/>
        <v>0.41571673559971756</v>
      </c>
      <c r="AH173" s="221">
        <f t="shared" si="844"/>
        <v>0.40738519962024683</v>
      </c>
      <c r="AI173" s="221">
        <f t="shared" si="844"/>
        <v>0.42444510503369004</v>
      </c>
      <c r="AJ173" s="221">
        <f t="shared" si="844"/>
        <v>0.42720194647201948</v>
      </c>
      <c r="AK173" s="221">
        <f t="shared" si="845"/>
        <v>0.44811253729929429</v>
      </c>
      <c r="AL173" s="221">
        <f t="shared" si="845"/>
        <v>0.46843410261300783</v>
      </c>
      <c r="AM173" s="221">
        <f t="shared" si="845"/>
        <v>0.48360966366650876</v>
      </c>
      <c r="AN173" s="481">
        <f t="shared" si="845"/>
        <v>0.51057642699685757</v>
      </c>
      <c r="AO173" s="221"/>
    </row>
    <row r="174" spans="3:100">
      <c r="X174" s="220" t="s">
        <v>36</v>
      </c>
      <c r="Y174" s="222">
        <f t="shared" ref="Y174:AJ174" si="846">(AR148-BL151-BL158)/AR148</f>
        <v>0.11654135338345864</v>
      </c>
      <c r="Z174" s="222">
        <f t="shared" si="846"/>
        <v>5.2173913043478258E-2</v>
      </c>
      <c r="AA174" s="222">
        <f t="shared" si="846"/>
        <v>8.5714285714285715E-2</v>
      </c>
      <c r="AB174" s="222">
        <f t="shared" si="846"/>
        <v>7.7519379844961239E-2</v>
      </c>
      <c r="AC174" s="222">
        <f t="shared" si="846"/>
        <v>0.11851851851851852</v>
      </c>
      <c r="AD174" s="222">
        <f t="shared" si="846"/>
        <v>9.6774193548387094E-2</v>
      </c>
      <c r="AE174" s="222">
        <f t="shared" si="846"/>
        <v>7.3529411764705885E-2</v>
      </c>
      <c r="AF174" s="222">
        <f t="shared" si="846"/>
        <v>7.3684210526315783E-2</v>
      </c>
      <c r="AG174" s="222">
        <f t="shared" si="846"/>
        <v>8.6363636363636365E-2</v>
      </c>
      <c r="AH174" s="222">
        <f t="shared" si="846"/>
        <v>7.7777777777777779E-2</v>
      </c>
      <c r="AI174" s="409">
        <f t="shared" si="846"/>
        <v>9.9033816425120769E-2</v>
      </c>
      <c r="AJ174" s="409">
        <f t="shared" si="846"/>
        <v>0.11031175059952038</v>
      </c>
      <c r="AK174" s="409">
        <f>(BD148-BX151-BX158)/BD148</f>
        <v>0.1744186046511628</v>
      </c>
      <c r="AL174" s="409">
        <f>(BE148-BY151-BY158)/BE148</f>
        <v>0.21252796420581654</v>
      </c>
      <c r="AM174" s="409">
        <f>(BF148-BZ151-BZ158)/BF148</f>
        <v>0.29977628635346754</v>
      </c>
      <c r="AN174" s="482">
        <f>(BG148-CA151-CA158)/BG148</f>
        <v>0.27715355805243447</v>
      </c>
      <c r="AO174" s="409"/>
    </row>
    <row r="175" spans="3:100">
      <c r="X175" s="220" t="s">
        <v>71</v>
      </c>
      <c r="Y175" s="222">
        <f t="shared" ref="Y175:AJ175" si="847">(AR150-BL153-BL160)/AR150</f>
        <v>0.50424583053332517</v>
      </c>
      <c r="Z175" s="222">
        <f t="shared" si="847"/>
        <v>0.48245986064828839</v>
      </c>
      <c r="AA175" s="222">
        <f t="shared" si="847"/>
        <v>0.4668617148316217</v>
      </c>
      <c r="AB175" s="222">
        <f t="shared" si="847"/>
        <v>0.45729257641921395</v>
      </c>
      <c r="AC175" s="222">
        <f t="shared" si="847"/>
        <v>0.45061559507523941</v>
      </c>
      <c r="AD175" s="222">
        <f t="shared" si="847"/>
        <v>0.4417360613246567</v>
      </c>
      <c r="AE175" s="222">
        <f t="shared" si="847"/>
        <v>0.42666177395680438</v>
      </c>
      <c r="AF175" s="222">
        <f t="shared" si="847"/>
        <v>0.39990962494351556</v>
      </c>
      <c r="AG175" s="222">
        <f t="shared" si="847"/>
        <v>0.38026208419334712</v>
      </c>
      <c r="AH175" s="222">
        <f t="shared" si="847"/>
        <v>0.37588176016123614</v>
      </c>
      <c r="AI175" s="409">
        <f t="shared" si="847"/>
        <v>0.37538978172223553</v>
      </c>
      <c r="AJ175" s="409">
        <f t="shared" si="847"/>
        <v>0.37506958619409908</v>
      </c>
      <c r="AK175" s="409">
        <f>(BD150-BX153-BX160)/BD150</f>
        <v>0.38678267141504757</v>
      </c>
      <c r="AL175" s="409">
        <f>(BE150-BY153-BY160)/BE150</f>
        <v>0.41040902174885885</v>
      </c>
      <c r="AM175" s="409">
        <f>(BF150-BZ153-BZ160)/BF150</f>
        <v>0.42400180464696596</v>
      </c>
      <c r="AN175" s="482">
        <f>(BG150-CA153-CA160)/BG150</f>
        <v>0.43275502506988506</v>
      </c>
      <c r="AO175" s="409"/>
    </row>
    <row r="176" spans="3:100">
      <c r="X176" s="207" t="s">
        <v>53</v>
      </c>
      <c r="Y176" s="223">
        <f t="shared" ref="Y176:AJ176" si="848">(Y151-BL154-BL161)/Y151</f>
        <v>0.49804628794709949</v>
      </c>
      <c r="Z176" s="223">
        <f t="shared" si="848"/>
        <v>0.47654616074096207</v>
      </c>
      <c r="AA176" s="223">
        <f t="shared" si="848"/>
        <v>0.46136644500676749</v>
      </c>
      <c r="AB176" s="223">
        <f t="shared" si="848"/>
        <v>0.45167211610164631</v>
      </c>
      <c r="AC176" s="223">
        <f t="shared" si="848"/>
        <v>0.44578053383661365</v>
      </c>
      <c r="AD176" s="223">
        <f t="shared" si="848"/>
        <v>0.43708176921821446</v>
      </c>
      <c r="AE176" s="223">
        <f t="shared" si="848"/>
        <v>0.42047795632468066</v>
      </c>
      <c r="AF176" s="223">
        <f t="shared" si="848"/>
        <v>0.39380203971030203</v>
      </c>
      <c r="AG176" s="223">
        <f t="shared" si="848"/>
        <v>0.37418323696704742</v>
      </c>
      <c r="AH176" s="223">
        <f t="shared" si="848"/>
        <v>0.37081937827256001</v>
      </c>
      <c r="AI176" s="223">
        <f t="shared" si="848"/>
        <v>0.37000799661319911</v>
      </c>
      <c r="AJ176" s="223">
        <f t="shared" si="848"/>
        <v>0.36745829419920389</v>
      </c>
      <c r="AK176" s="223">
        <f>(AK151-BX154-BX161)/AK151</f>
        <v>0.37989155288430132</v>
      </c>
      <c r="AL176" s="223">
        <f>(AL151-BY154-BY161)/AL151</f>
        <v>0.40371159766625764</v>
      </c>
      <c r="AM176" s="223">
        <f>(AM151-BZ154-BZ161)/AM151</f>
        <v>0.41960203770627424</v>
      </c>
      <c r="AN176" s="483">
        <f>(AN151-CA154-CA161)/AN151</f>
        <v>0.42425000521191653</v>
      </c>
      <c r="AO176" s="223"/>
    </row>
    <row r="177" spans="24:41">
      <c r="X177" s="207"/>
      <c r="Y177" s="212"/>
      <c r="Z177" s="213"/>
      <c r="AA177" s="213"/>
      <c r="AB177" s="212"/>
      <c r="AC177" s="213"/>
      <c r="AD177" s="213"/>
      <c r="AE177" s="213"/>
      <c r="AF177" s="213"/>
      <c r="AG177" s="212"/>
      <c r="AH177" s="224"/>
      <c r="AI177" s="213"/>
      <c r="AJ177" s="213"/>
      <c r="AK177" s="213"/>
      <c r="AL177" s="213"/>
      <c r="AM177" s="213"/>
      <c r="AN177" s="225"/>
      <c r="AO177" s="213"/>
    </row>
    <row r="178" spans="24:41">
      <c r="X178" s="587" t="s">
        <v>137</v>
      </c>
      <c r="Y178" s="588"/>
      <c r="Z178" s="588"/>
      <c r="AA178" s="588"/>
      <c r="AB178" s="588"/>
      <c r="AC178" s="588"/>
      <c r="AD178" s="588"/>
      <c r="AE178" s="588"/>
      <c r="AF178" s="588"/>
      <c r="AG178" s="588"/>
      <c r="AH178" s="588"/>
      <c r="AI178" s="588"/>
      <c r="AJ178" s="588"/>
      <c r="AK178" s="588"/>
      <c r="AL178" s="588"/>
      <c r="AM178" s="588"/>
      <c r="AN178" s="589"/>
      <c r="AO178" s="151"/>
    </row>
    <row r="179" spans="24:41">
      <c r="X179" s="191"/>
      <c r="Y179" s="123" t="s">
        <v>122</v>
      </c>
      <c r="Z179" s="123" t="s">
        <v>121</v>
      </c>
      <c r="AA179" s="123" t="s">
        <v>120</v>
      </c>
      <c r="AB179" s="123" t="s">
        <v>49</v>
      </c>
      <c r="AC179" s="123" t="s">
        <v>48</v>
      </c>
      <c r="AD179" s="123" t="s">
        <v>47</v>
      </c>
      <c r="AE179" s="123" t="s">
        <v>46</v>
      </c>
      <c r="AF179" s="123" t="s">
        <v>45</v>
      </c>
      <c r="AG179" s="123" t="s">
        <v>44</v>
      </c>
      <c r="AH179" s="123" t="s">
        <v>43</v>
      </c>
      <c r="AI179" s="123" t="s">
        <v>95</v>
      </c>
      <c r="AJ179" s="123" t="s">
        <v>69</v>
      </c>
      <c r="AK179" s="123" t="str">
        <f>$AK$170</f>
        <v>2016-17</v>
      </c>
      <c r="AL179" s="123" t="str">
        <f>$AL$3</f>
        <v>2017-18</v>
      </c>
      <c r="AM179" s="123" t="str">
        <f>AM170</f>
        <v>2018-19</v>
      </c>
      <c r="AN179" s="407" t="str">
        <f>AN170</f>
        <v>2019-20</v>
      </c>
      <c r="AO179" s="125"/>
    </row>
    <row r="180" spans="24:41">
      <c r="X180" s="220" t="s">
        <v>72</v>
      </c>
      <c r="Y180" s="221">
        <f t="shared" ref="Y180:AJ182" si="849">BL148/Y148</f>
        <v>0.46651307329618519</v>
      </c>
      <c r="Z180" s="221">
        <f t="shared" si="849"/>
        <v>0.44169505109196555</v>
      </c>
      <c r="AA180" s="221">
        <f t="shared" si="849"/>
        <v>0.44767385627236678</v>
      </c>
      <c r="AB180" s="221">
        <f t="shared" si="849"/>
        <v>0.47510415608169904</v>
      </c>
      <c r="AC180" s="221">
        <f t="shared" si="849"/>
        <v>0.48444049908763626</v>
      </c>
      <c r="AD180" s="221">
        <f t="shared" si="849"/>
        <v>0.49587674682731719</v>
      </c>
      <c r="AE180" s="221">
        <f t="shared" si="849"/>
        <v>0.48467829880043622</v>
      </c>
      <c r="AF180" s="221">
        <f t="shared" si="849"/>
        <v>0.48022980736735382</v>
      </c>
      <c r="AG180" s="221">
        <f t="shared" si="849"/>
        <v>0.46377472496152311</v>
      </c>
      <c r="AH180" s="221">
        <f t="shared" si="849"/>
        <v>0.47550366300366298</v>
      </c>
      <c r="AI180" s="221">
        <f t="shared" si="849"/>
        <v>0.44709897610921501</v>
      </c>
      <c r="AJ180" s="221">
        <f t="shared" si="849"/>
        <v>0.44047016478263312</v>
      </c>
      <c r="AK180" s="221">
        <f t="shared" ref="AK180:AN182" si="850">BX148/AK148</f>
        <v>0.42928769017980634</v>
      </c>
      <c r="AL180" s="221">
        <f t="shared" si="850"/>
        <v>0.43048375687000057</v>
      </c>
      <c r="AM180" s="221">
        <f t="shared" si="850"/>
        <v>0.41420837476521932</v>
      </c>
      <c r="AN180" s="481">
        <f t="shared" si="850"/>
        <v>0.38425179336039594</v>
      </c>
      <c r="AO180" s="221"/>
    </row>
    <row r="181" spans="24:41">
      <c r="X181" s="220" t="s">
        <v>73</v>
      </c>
      <c r="Y181" s="221">
        <f t="shared" si="849"/>
        <v>0.40864309459051074</v>
      </c>
      <c r="Z181" s="221">
        <f t="shared" si="849"/>
        <v>0.39925812529439475</v>
      </c>
      <c r="AA181" s="221">
        <f t="shared" si="849"/>
        <v>0.40241580064203708</v>
      </c>
      <c r="AB181" s="221">
        <f t="shared" si="849"/>
        <v>0.42291551628934293</v>
      </c>
      <c r="AC181" s="221">
        <f t="shared" si="849"/>
        <v>0.44302852572647294</v>
      </c>
      <c r="AD181" s="221">
        <f t="shared" si="849"/>
        <v>0.45051420425618571</v>
      </c>
      <c r="AE181" s="221">
        <f t="shared" si="849"/>
        <v>0.45725524959831571</v>
      </c>
      <c r="AF181" s="221">
        <f t="shared" si="849"/>
        <v>0.46041184891531772</v>
      </c>
      <c r="AG181" s="221">
        <f t="shared" si="849"/>
        <v>0.45826432593574029</v>
      </c>
      <c r="AH181" s="221">
        <f t="shared" si="849"/>
        <v>0.46685052399338112</v>
      </c>
      <c r="AI181" s="221">
        <f t="shared" si="849"/>
        <v>0.45671089841200785</v>
      </c>
      <c r="AJ181" s="221">
        <f t="shared" si="849"/>
        <v>0.45492830108214721</v>
      </c>
      <c r="AK181" s="221">
        <f t="shared" si="850"/>
        <v>0.43616620975111542</v>
      </c>
      <c r="AL181" s="221">
        <f t="shared" si="850"/>
        <v>0.4242489270386266</v>
      </c>
      <c r="AM181" s="221">
        <f t="shared" si="850"/>
        <v>0.41035619696232634</v>
      </c>
      <c r="AN181" s="481">
        <f t="shared" si="850"/>
        <v>0.39951343346731544</v>
      </c>
      <c r="AO181" s="221"/>
    </row>
    <row r="182" spans="24:41">
      <c r="X182" s="220" t="s">
        <v>74</v>
      </c>
      <c r="Y182" s="221">
        <f t="shared" si="849"/>
        <v>0.35941379519166716</v>
      </c>
      <c r="Z182" s="221">
        <f t="shared" si="849"/>
        <v>0.36253311156286577</v>
      </c>
      <c r="AA182" s="221">
        <f t="shared" si="849"/>
        <v>0.37464362599639262</v>
      </c>
      <c r="AB182" s="221">
        <f t="shared" si="849"/>
        <v>0.37989400821977071</v>
      </c>
      <c r="AC182" s="221">
        <f t="shared" si="849"/>
        <v>0.39135026667370754</v>
      </c>
      <c r="AD182" s="221">
        <f t="shared" si="849"/>
        <v>0.41093289361914753</v>
      </c>
      <c r="AE182" s="221">
        <f t="shared" si="849"/>
        <v>0.41682649940386707</v>
      </c>
      <c r="AF182" s="221">
        <f t="shared" si="849"/>
        <v>0.43125000000000002</v>
      </c>
      <c r="AG182" s="221">
        <f t="shared" si="849"/>
        <v>0.43150408554423486</v>
      </c>
      <c r="AH182" s="221">
        <f t="shared" si="849"/>
        <v>0.44606006096037576</v>
      </c>
      <c r="AI182" s="221">
        <f t="shared" si="849"/>
        <v>0.43965517241379309</v>
      </c>
      <c r="AJ182" s="221">
        <f t="shared" si="849"/>
        <v>0.44457420924574209</v>
      </c>
      <c r="AK182" s="221">
        <f t="shared" si="850"/>
        <v>0.43712404679581301</v>
      </c>
      <c r="AL182" s="221">
        <f t="shared" si="850"/>
        <v>0.42628266259774938</v>
      </c>
      <c r="AM182" s="221">
        <f t="shared" si="850"/>
        <v>0.41558503079109427</v>
      </c>
      <c r="AN182" s="481">
        <f t="shared" si="850"/>
        <v>0.39819895877304068</v>
      </c>
      <c r="AO182" s="221"/>
    </row>
    <row r="183" spans="24:41">
      <c r="X183" s="220" t="s">
        <v>36</v>
      </c>
      <c r="Y183" s="221">
        <f t="shared" ref="Y183:AJ183" si="851">BL151/AR148</f>
        <v>0.53383458646616544</v>
      </c>
      <c r="Z183" s="221">
        <f t="shared" si="851"/>
        <v>0.59565217391304348</v>
      </c>
      <c r="AA183" s="221">
        <f t="shared" si="851"/>
        <v>0.51428571428571423</v>
      </c>
      <c r="AB183" s="221">
        <f t="shared" si="851"/>
        <v>0.47674418604651164</v>
      </c>
      <c r="AC183" s="221">
        <f t="shared" si="851"/>
        <v>0.48518518518518516</v>
      </c>
      <c r="AD183" s="221">
        <f t="shared" si="851"/>
        <v>0.47983870967741937</v>
      </c>
      <c r="AE183" s="221">
        <f t="shared" si="851"/>
        <v>0.47941176470588237</v>
      </c>
      <c r="AF183" s="221">
        <f t="shared" si="851"/>
        <v>0.4631578947368421</v>
      </c>
      <c r="AG183" s="221">
        <f t="shared" si="851"/>
        <v>0.44090909090909092</v>
      </c>
      <c r="AH183" s="221">
        <f t="shared" si="851"/>
        <v>0.45555555555555555</v>
      </c>
      <c r="AI183" s="221">
        <f t="shared" si="851"/>
        <v>0.40821256038647341</v>
      </c>
      <c r="AJ183" s="221">
        <f t="shared" si="851"/>
        <v>0.44364508393285373</v>
      </c>
      <c r="AK183" s="221">
        <f>BX151/BD148</f>
        <v>0.42790697674418604</v>
      </c>
      <c r="AL183" s="221">
        <f>BY151/BE148</f>
        <v>0.45861297539149887</v>
      </c>
      <c r="AM183" s="221">
        <f>BZ151/BF148</f>
        <v>0.4407158836689038</v>
      </c>
      <c r="AN183" s="481">
        <f>CA151/BG148</f>
        <v>0.53277153558052437</v>
      </c>
      <c r="AO183" s="221"/>
    </row>
    <row r="184" spans="24:41">
      <c r="X184" s="220" t="s">
        <v>71</v>
      </c>
      <c r="Y184" s="221">
        <f t="shared" ref="Y184:AJ184" si="852">BL153/AR150</f>
        <v>0.32921986682143073</v>
      </c>
      <c r="Z184" s="221">
        <f t="shared" si="852"/>
        <v>0.33280823992729475</v>
      </c>
      <c r="AA184" s="221">
        <f t="shared" si="852"/>
        <v>0.34845951755433485</v>
      </c>
      <c r="AB184" s="221">
        <f t="shared" si="852"/>
        <v>0.3522561863173217</v>
      </c>
      <c r="AC184" s="221">
        <f t="shared" si="852"/>
        <v>0.35042407660738711</v>
      </c>
      <c r="AD184" s="221">
        <f t="shared" si="852"/>
        <v>0.34897700325373626</v>
      </c>
      <c r="AE184" s="221">
        <f t="shared" si="852"/>
        <v>0.35515831411197318</v>
      </c>
      <c r="AF184" s="221">
        <f t="shared" si="852"/>
        <v>0.36712356278556008</v>
      </c>
      <c r="AG184" s="221">
        <f t="shared" si="852"/>
        <v>0.37882206115297845</v>
      </c>
      <c r="AH184" s="221">
        <f t="shared" si="852"/>
        <v>0.38821440568165461</v>
      </c>
      <c r="AI184" s="221">
        <f t="shared" si="852"/>
        <v>0.38939793715519311</v>
      </c>
      <c r="AJ184" s="221">
        <f t="shared" si="852"/>
        <v>0.39719799591760996</v>
      </c>
      <c r="AK184" s="221">
        <f>BX153/BD150</f>
        <v>0.39922463147455256</v>
      </c>
      <c r="AL184" s="221">
        <f>BY153/BE150</f>
        <v>0.39085294907365969</v>
      </c>
      <c r="AM184" s="221">
        <f>BZ153/BF150</f>
        <v>0.38876607263704038</v>
      </c>
      <c r="AN184" s="481">
        <f>CA153/BG150</f>
        <v>0.38767360340772949</v>
      </c>
      <c r="AO184" s="221"/>
    </row>
    <row r="185" spans="24:41">
      <c r="X185" s="207" t="s">
        <v>53</v>
      </c>
      <c r="Y185" s="223">
        <f t="shared" ref="Y185:AJ185" si="853">BL154/Y151</f>
        <v>0.33249173429516082</v>
      </c>
      <c r="Z185" s="223">
        <f t="shared" si="853"/>
        <v>0.33642067523155067</v>
      </c>
      <c r="AA185" s="223">
        <f t="shared" si="853"/>
        <v>0.35085035014417704</v>
      </c>
      <c r="AB185" s="223">
        <f t="shared" si="853"/>
        <v>0.3540985487294212</v>
      </c>
      <c r="AC185" s="223">
        <f t="shared" si="853"/>
        <v>0.35238608789431114</v>
      </c>
      <c r="AD185" s="223">
        <f t="shared" si="853"/>
        <v>0.35074261465643869</v>
      </c>
      <c r="AE185" s="223">
        <f t="shared" si="853"/>
        <v>0.35733415739596208</v>
      </c>
      <c r="AF185" s="223">
        <f t="shared" si="853"/>
        <v>0.36892151549490071</v>
      </c>
      <c r="AG185" s="223">
        <f t="shared" si="853"/>
        <v>0.38010623795421428</v>
      </c>
      <c r="AH185" s="223">
        <f t="shared" si="853"/>
        <v>0.38935798858436721</v>
      </c>
      <c r="AI185" s="223">
        <f t="shared" si="853"/>
        <v>0.38976433510513192</v>
      </c>
      <c r="AJ185" s="223">
        <f t="shared" si="853"/>
        <v>0.39896685898295986</v>
      </c>
      <c r="AK185" s="223">
        <f>BX154/AK151</f>
        <v>0.40081879750005445</v>
      </c>
      <c r="AL185" s="223">
        <f>BY154/AL151</f>
        <v>0.39376520484832828</v>
      </c>
      <c r="AM185" s="223">
        <f>BZ154/AM151</f>
        <v>0.3909086950842513</v>
      </c>
      <c r="AN185" s="483">
        <f>CA154/AN151</f>
        <v>0.39439614735130402</v>
      </c>
      <c r="AO185" s="223"/>
    </row>
    <row r="186" spans="24:41">
      <c r="X186" s="207"/>
      <c r="Y186" s="212"/>
      <c r="Z186" s="213"/>
      <c r="AA186" s="213"/>
      <c r="AB186" s="212"/>
      <c r="AC186" s="213"/>
      <c r="AD186" s="213"/>
      <c r="AE186" s="213"/>
      <c r="AF186" s="213"/>
      <c r="AG186" s="212"/>
      <c r="AH186" s="224"/>
      <c r="AI186" s="213"/>
      <c r="AJ186" s="213"/>
      <c r="AK186" s="213"/>
      <c r="AL186" s="213"/>
      <c r="AM186" s="213"/>
      <c r="AN186" s="225"/>
      <c r="AO186" s="213"/>
    </row>
    <row r="187" spans="24:41">
      <c r="X187" s="587" t="s">
        <v>124</v>
      </c>
      <c r="Y187" s="588"/>
      <c r="Z187" s="588"/>
      <c r="AA187" s="588"/>
      <c r="AB187" s="588"/>
      <c r="AC187" s="588"/>
      <c r="AD187" s="588"/>
      <c r="AE187" s="588"/>
      <c r="AF187" s="588"/>
      <c r="AG187" s="588"/>
      <c r="AH187" s="588"/>
      <c r="AI187" s="588"/>
      <c r="AJ187" s="588"/>
      <c r="AK187" s="588"/>
      <c r="AL187" s="588"/>
      <c r="AM187" s="588"/>
      <c r="AN187" s="589"/>
      <c r="AO187" s="151"/>
    </row>
    <row r="188" spans="24:41">
      <c r="X188" s="191"/>
      <c r="Y188" s="123" t="s">
        <v>122</v>
      </c>
      <c r="Z188" s="123" t="s">
        <v>121</v>
      </c>
      <c r="AA188" s="123" t="s">
        <v>120</v>
      </c>
      <c r="AB188" s="123" t="s">
        <v>49</v>
      </c>
      <c r="AC188" s="123" t="s">
        <v>48</v>
      </c>
      <c r="AD188" s="123" t="s">
        <v>47</v>
      </c>
      <c r="AE188" s="123" t="s">
        <v>46</v>
      </c>
      <c r="AF188" s="123" t="s">
        <v>45</v>
      </c>
      <c r="AG188" s="123" t="s">
        <v>44</v>
      </c>
      <c r="AH188" s="123" t="s">
        <v>43</v>
      </c>
      <c r="AI188" s="123" t="s">
        <v>95</v>
      </c>
      <c r="AJ188" s="123" t="s">
        <v>69</v>
      </c>
      <c r="AK188" s="123" t="str">
        <f>$AK$170</f>
        <v>2016-17</v>
      </c>
      <c r="AL188" s="123" t="str">
        <f>$AL$3</f>
        <v>2017-18</v>
      </c>
      <c r="AM188" s="123" t="str">
        <f>AM179</f>
        <v>2018-19</v>
      </c>
      <c r="AN188" s="407" t="str">
        <f>AN179</f>
        <v>2019-20</v>
      </c>
      <c r="AO188" s="125"/>
    </row>
    <row r="189" spans="24:41">
      <c r="X189" s="220" t="s">
        <v>72</v>
      </c>
      <c r="Y189" s="221">
        <f t="shared" ref="Y189:AJ191" si="854">BL155/Y148</f>
        <v>5.8508358336905271E-2</v>
      </c>
      <c r="Z189" s="221">
        <f t="shared" si="854"/>
        <v>6.1109997996393509E-2</v>
      </c>
      <c r="AA189" s="221">
        <f t="shared" si="854"/>
        <v>5.9822033078634297E-2</v>
      </c>
      <c r="AB189" s="221">
        <f t="shared" si="854"/>
        <v>5.172238593638858E-2</v>
      </c>
      <c r="AC189" s="221">
        <f t="shared" si="854"/>
        <v>4.9514227942989597E-2</v>
      </c>
      <c r="AD189" s="221">
        <f t="shared" si="854"/>
        <v>5.7528023307490989E-2</v>
      </c>
      <c r="AE189" s="221">
        <f t="shared" si="854"/>
        <v>5.6161395856052343E-2</v>
      </c>
      <c r="AF189" s="221">
        <f t="shared" si="854"/>
        <v>5.7902444519544891E-2</v>
      </c>
      <c r="AG189" s="221">
        <f t="shared" si="854"/>
        <v>4.3778145129111323E-2</v>
      </c>
      <c r="AH189" s="221">
        <f t="shared" si="854"/>
        <v>3.7831959706959704E-2</v>
      </c>
      <c r="AI189" s="221">
        <f t="shared" si="854"/>
        <v>3.2698447649455023E-2</v>
      </c>
      <c r="AJ189" s="221">
        <f t="shared" si="854"/>
        <v>3.0819413981215904E-2</v>
      </c>
      <c r="AK189" s="221">
        <f t="shared" ref="AK189:AN191" si="855">BX155/AK148</f>
        <v>2.8988012909174736E-2</v>
      </c>
      <c r="AL189" s="221">
        <f t="shared" si="855"/>
        <v>2.7044675409479239E-2</v>
      </c>
      <c r="AM189" s="221">
        <f t="shared" si="855"/>
        <v>2.1655065738592421E-2</v>
      </c>
      <c r="AN189" s="481">
        <f t="shared" si="855"/>
        <v>1.8072624145025858E-2</v>
      </c>
      <c r="AO189" s="221"/>
    </row>
    <row r="190" spans="24:41">
      <c r="X190" s="220" t="s">
        <v>73</v>
      </c>
      <c r="Y190" s="221">
        <f t="shared" si="854"/>
        <v>8.6551828346932605E-2</v>
      </c>
      <c r="Z190" s="221">
        <f t="shared" si="854"/>
        <v>9.1556759302873297E-2</v>
      </c>
      <c r="AA190" s="221">
        <f t="shared" si="854"/>
        <v>9.5217367647858972E-2</v>
      </c>
      <c r="AB190" s="221">
        <f t="shared" si="854"/>
        <v>8.4649364991717282E-2</v>
      </c>
      <c r="AC190" s="221">
        <f t="shared" si="854"/>
        <v>8.1151692881898163E-2</v>
      </c>
      <c r="AD190" s="221">
        <f t="shared" si="854"/>
        <v>9.0265757051216783E-2</v>
      </c>
      <c r="AE190" s="221">
        <f t="shared" si="854"/>
        <v>9.0697545570391711E-2</v>
      </c>
      <c r="AF190" s="221">
        <f t="shared" si="854"/>
        <v>9.5749366809822711E-2</v>
      </c>
      <c r="AG190" s="221">
        <f t="shared" si="854"/>
        <v>8.6231644032240262E-2</v>
      </c>
      <c r="AH190" s="221">
        <f t="shared" si="854"/>
        <v>7.7109762824048536E-2</v>
      </c>
      <c r="AI190" s="221">
        <f t="shared" si="854"/>
        <v>7.232978029149445E-2</v>
      </c>
      <c r="AJ190" s="221">
        <f t="shared" si="854"/>
        <v>5.9971213817367662E-2</v>
      </c>
      <c r="AK190" s="221">
        <f t="shared" si="855"/>
        <v>6.251679836585497E-2</v>
      </c>
      <c r="AL190" s="221">
        <f t="shared" si="855"/>
        <v>5.6706008583690987E-2</v>
      </c>
      <c r="AM190" s="221">
        <f t="shared" si="855"/>
        <v>4.7835252148532514E-2</v>
      </c>
      <c r="AN190" s="481">
        <f t="shared" si="855"/>
        <v>4.2733234609689023E-2</v>
      </c>
      <c r="AO190" s="221"/>
    </row>
    <row r="191" spans="24:41">
      <c r="X191" s="220" t="s">
        <v>74</v>
      </c>
      <c r="Y191" s="221">
        <f t="shared" si="854"/>
        <v>0.12590080542602797</v>
      </c>
      <c r="Z191" s="221">
        <f t="shared" si="854"/>
        <v>0.13121419330992423</v>
      </c>
      <c r="AA191" s="221">
        <f t="shared" si="854"/>
        <v>0.1352766625938209</v>
      </c>
      <c r="AB191" s="221">
        <f t="shared" si="854"/>
        <v>0.13443651308674021</v>
      </c>
      <c r="AC191" s="221">
        <f t="shared" si="854"/>
        <v>0.13983207477425147</v>
      </c>
      <c r="AD191" s="221">
        <f t="shared" si="854"/>
        <v>0.14705441463049018</v>
      </c>
      <c r="AE191" s="221">
        <f t="shared" si="854"/>
        <v>0.14913690321911771</v>
      </c>
      <c r="AF191" s="221">
        <f t="shared" si="854"/>
        <v>0.15055443548387096</v>
      </c>
      <c r="AG191" s="221">
        <f t="shared" si="854"/>
        <v>0.15277917885604761</v>
      </c>
      <c r="AH191" s="221">
        <f t="shared" si="854"/>
        <v>0.14655473941937741</v>
      </c>
      <c r="AI191" s="221">
        <f t="shared" si="854"/>
        <v>0.13589972255251684</v>
      </c>
      <c r="AJ191" s="221">
        <f t="shared" si="854"/>
        <v>0.12822384428223843</v>
      </c>
      <c r="AK191" s="221">
        <f t="shared" si="855"/>
        <v>0.11476341590489272</v>
      </c>
      <c r="AL191" s="221">
        <f t="shared" si="855"/>
        <v>0.1052832347892428</v>
      </c>
      <c r="AM191" s="221">
        <f t="shared" si="855"/>
        <v>0.10080530554239697</v>
      </c>
      <c r="AN191" s="481">
        <f t="shared" si="855"/>
        <v>9.122461423010178E-2</v>
      </c>
      <c r="AO191" s="221"/>
    </row>
    <row r="192" spans="24:41">
      <c r="X192" s="220" t="s">
        <v>36</v>
      </c>
      <c r="Y192" s="221">
        <f t="shared" ref="Y192:AJ192" si="856">BL158/AR148</f>
        <v>0.34962406015037595</v>
      </c>
      <c r="Z192" s="221">
        <f t="shared" si="856"/>
        <v>0.35217391304347828</v>
      </c>
      <c r="AA192" s="221">
        <f t="shared" si="856"/>
        <v>0.4</v>
      </c>
      <c r="AB192" s="221">
        <f t="shared" si="856"/>
        <v>0.44573643410852715</v>
      </c>
      <c r="AC192" s="221">
        <f t="shared" si="856"/>
        <v>0.39629629629629631</v>
      </c>
      <c r="AD192" s="221">
        <f t="shared" si="856"/>
        <v>0.42338709677419356</v>
      </c>
      <c r="AE192" s="221">
        <f t="shared" si="856"/>
        <v>0.44705882352941179</v>
      </c>
      <c r="AF192" s="221">
        <f t="shared" si="856"/>
        <v>0.4631578947368421</v>
      </c>
      <c r="AG192" s="221">
        <f t="shared" si="856"/>
        <v>0.47272727272727272</v>
      </c>
      <c r="AH192" s="221">
        <f t="shared" si="856"/>
        <v>0.46666666666666667</v>
      </c>
      <c r="AI192" s="221">
        <f t="shared" si="856"/>
        <v>0.49275362318840582</v>
      </c>
      <c r="AJ192" s="221">
        <f t="shared" si="856"/>
        <v>0.4460431654676259</v>
      </c>
      <c r="AK192" s="221">
        <f>BX158/BD148</f>
        <v>0.39767441860465114</v>
      </c>
      <c r="AL192" s="221">
        <f>BY158/BE148</f>
        <v>0.32885906040268459</v>
      </c>
      <c r="AM192" s="221">
        <f>BZ158/BF148</f>
        <v>0.25950782997762861</v>
      </c>
      <c r="AN192" s="481">
        <f>CA158/BG148</f>
        <v>0.19007490636704119</v>
      </c>
      <c r="AO192" s="221"/>
    </row>
    <row r="193" spans="24:41">
      <c r="X193" s="220" t="s">
        <v>71</v>
      </c>
      <c r="Y193" s="221">
        <f t="shared" ref="Y193:AJ193" si="857">BL160/AR150</f>
        <v>0.16653430264524405</v>
      </c>
      <c r="Z193" s="221">
        <f t="shared" si="857"/>
        <v>0.18473189942441684</v>
      </c>
      <c r="AA193" s="221">
        <f t="shared" si="857"/>
        <v>0.18467876761404348</v>
      </c>
      <c r="AB193" s="221">
        <f t="shared" si="857"/>
        <v>0.19045123726346433</v>
      </c>
      <c r="AC193" s="221">
        <f t="shared" si="857"/>
        <v>0.19896032831737345</v>
      </c>
      <c r="AD193" s="221">
        <f t="shared" si="857"/>
        <v>0.20928693542160701</v>
      </c>
      <c r="AE193" s="221">
        <f t="shared" si="857"/>
        <v>0.21817991193122249</v>
      </c>
      <c r="AF193" s="221">
        <f t="shared" si="857"/>
        <v>0.23296681227092433</v>
      </c>
      <c r="AG193" s="221">
        <f t="shared" si="857"/>
        <v>0.24091585465367446</v>
      </c>
      <c r="AH193" s="221">
        <f t="shared" si="857"/>
        <v>0.23590383415710928</v>
      </c>
      <c r="AI193" s="221">
        <f t="shared" si="857"/>
        <v>0.23521228112257136</v>
      </c>
      <c r="AJ193" s="221">
        <f t="shared" si="857"/>
        <v>0.22773241788829096</v>
      </c>
      <c r="AK193" s="221">
        <f>BX160/BD150</f>
        <v>0.21399269711039987</v>
      </c>
      <c r="AL193" s="221">
        <f>BY160/BE150</f>
        <v>0.19873802917748143</v>
      </c>
      <c r="AM193" s="221">
        <f>BZ160/BF150</f>
        <v>0.18723212271599368</v>
      </c>
      <c r="AN193" s="481">
        <f>CA160/BG150</f>
        <v>0.17957137152238542</v>
      </c>
      <c r="AO193" s="221"/>
    </row>
    <row r="194" spans="24:41">
      <c r="X194" s="207" t="s">
        <v>53</v>
      </c>
      <c r="Y194" s="223">
        <f t="shared" ref="Y194:AJ194" si="858">BL161/Y151</f>
        <v>0.16946197775773972</v>
      </c>
      <c r="Z194" s="223">
        <f t="shared" si="858"/>
        <v>0.18703316402748729</v>
      </c>
      <c r="AA194" s="223">
        <f t="shared" si="858"/>
        <v>0.1877832048490555</v>
      </c>
      <c r="AB194" s="223">
        <f t="shared" si="858"/>
        <v>0.19422933516893248</v>
      </c>
      <c r="AC194" s="223">
        <f t="shared" si="858"/>
        <v>0.20183337826907521</v>
      </c>
      <c r="AD194" s="223">
        <f t="shared" si="858"/>
        <v>0.21217561612534683</v>
      </c>
      <c r="AE194" s="223">
        <f t="shared" si="858"/>
        <v>0.22218788627935723</v>
      </c>
      <c r="AF194" s="223">
        <f t="shared" si="858"/>
        <v>0.23727644479479726</v>
      </c>
      <c r="AG194" s="223">
        <f t="shared" si="858"/>
        <v>0.24571052507873831</v>
      </c>
      <c r="AH194" s="223">
        <f t="shared" si="858"/>
        <v>0.23982263314307278</v>
      </c>
      <c r="AI194" s="223">
        <f t="shared" si="858"/>
        <v>0.24022766828166894</v>
      </c>
      <c r="AJ194" s="223">
        <f t="shared" si="858"/>
        <v>0.23357484681783622</v>
      </c>
      <c r="AK194" s="223">
        <f>BX161/AK151</f>
        <v>0.21928964961564426</v>
      </c>
      <c r="AL194" s="223">
        <f>BY161/AL151</f>
        <v>0.20252319748541411</v>
      </c>
      <c r="AM194" s="223">
        <f>BZ161/AM151</f>
        <v>0.18948926720947445</v>
      </c>
      <c r="AN194" s="483">
        <f>CA161/AN151</f>
        <v>0.18135384743677946</v>
      </c>
      <c r="AO194" s="223"/>
    </row>
    <row r="195" spans="24:41">
      <c r="X195" s="207"/>
      <c r="Y195" s="212"/>
      <c r="Z195" s="213"/>
      <c r="AA195" s="213"/>
      <c r="AB195" s="212"/>
      <c r="AC195" s="213"/>
      <c r="AD195" s="213"/>
      <c r="AE195" s="213"/>
      <c r="AF195" s="213"/>
      <c r="AG195" s="212"/>
      <c r="AH195" s="224"/>
      <c r="AI195" s="213"/>
      <c r="AJ195" s="213"/>
      <c r="AK195" s="213"/>
      <c r="AL195" s="213"/>
      <c r="AM195" s="213"/>
      <c r="AN195" s="225"/>
      <c r="AO195" s="213"/>
    </row>
    <row r="196" spans="24:41">
      <c r="X196" s="587" t="s">
        <v>125</v>
      </c>
      <c r="Y196" s="588"/>
      <c r="Z196" s="588"/>
      <c r="AA196" s="588"/>
      <c r="AB196" s="588"/>
      <c r="AC196" s="588"/>
      <c r="AD196" s="588"/>
      <c r="AE196" s="588"/>
      <c r="AF196" s="588"/>
      <c r="AG196" s="588"/>
      <c r="AH196" s="588"/>
      <c r="AI196" s="588"/>
      <c r="AJ196" s="588"/>
      <c r="AK196" s="588"/>
      <c r="AL196" s="588"/>
      <c r="AM196" s="588"/>
      <c r="AN196" s="589"/>
      <c r="AO196" s="151"/>
    </row>
    <row r="197" spans="24:41">
      <c r="X197" s="191"/>
      <c r="Y197" s="123" t="s">
        <v>122</v>
      </c>
      <c r="Z197" s="123" t="s">
        <v>121</v>
      </c>
      <c r="AA197" s="123" t="s">
        <v>120</v>
      </c>
      <c r="AB197" s="123" t="s">
        <v>49</v>
      </c>
      <c r="AC197" s="123" t="s">
        <v>48</v>
      </c>
      <c r="AD197" s="123" t="s">
        <v>47</v>
      </c>
      <c r="AE197" s="123" t="s">
        <v>46</v>
      </c>
      <c r="AF197" s="123" t="s">
        <v>45</v>
      </c>
      <c r="AG197" s="123" t="s">
        <v>44</v>
      </c>
      <c r="AH197" s="123" t="s">
        <v>43</v>
      </c>
      <c r="AI197" s="123" t="s">
        <v>95</v>
      </c>
      <c r="AJ197" s="123" t="s">
        <v>69</v>
      </c>
      <c r="AK197" s="123" t="str">
        <f>$AK$170</f>
        <v>2016-17</v>
      </c>
      <c r="AL197" s="123" t="str">
        <f>$AL$3</f>
        <v>2017-18</v>
      </c>
      <c r="AM197" s="123" t="str">
        <f>AM188</f>
        <v>2018-19</v>
      </c>
      <c r="AN197" s="407" t="str">
        <f>AN188</f>
        <v>2019-20</v>
      </c>
      <c r="AO197" s="125"/>
    </row>
    <row r="198" spans="24:41">
      <c r="X198" s="220" t="s">
        <v>72</v>
      </c>
      <c r="Y198" s="221">
        <f>Y180+Y189</f>
        <v>0.52502143163309045</v>
      </c>
      <c r="Z198" s="221">
        <f t="shared" ref="Z198:AI203" si="859">Z180+Z189</f>
        <v>0.5028050490883591</v>
      </c>
      <c r="AA198" s="221">
        <f t="shared" si="859"/>
        <v>0.50749588935100109</v>
      </c>
      <c r="AB198" s="221">
        <f t="shared" si="859"/>
        <v>0.52682654201808765</v>
      </c>
      <c r="AC198" s="221">
        <f t="shared" si="859"/>
        <v>0.53395472703062585</v>
      </c>
      <c r="AD198" s="221">
        <f t="shared" si="859"/>
        <v>0.55340477013480815</v>
      </c>
      <c r="AE198" s="221">
        <f t="shared" si="859"/>
        <v>0.54083969465648862</v>
      </c>
      <c r="AF198" s="221">
        <f t="shared" ref="AF198" si="860">AF180+AF189</f>
        <v>0.53813225188689873</v>
      </c>
      <c r="AG198" s="221">
        <f t="shared" si="859"/>
        <v>0.50755287009063443</v>
      </c>
      <c r="AH198" s="221">
        <f t="shared" si="859"/>
        <v>0.51333562271062272</v>
      </c>
      <c r="AI198" s="221">
        <f t="shared" si="859"/>
        <v>0.47979742375867002</v>
      </c>
      <c r="AJ198" s="221">
        <f t="shared" ref="AJ198:AM198" si="861">AJ180+AJ189</f>
        <v>0.47128957876384903</v>
      </c>
      <c r="AK198" s="221">
        <f t="shared" ref="AK198" si="862">AK180+AK189</f>
        <v>0.45827570308898108</v>
      </c>
      <c r="AL198" s="221">
        <f t="shared" si="861"/>
        <v>0.45752843227947981</v>
      </c>
      <c r="AM198" s="221">
        <f t="shared" si="861"/>
        <v>0.43586344050381176</v>
      </c>
      <c r="AN198" s="481">
        <f t="shared" ref="AN198" si="863">AN180+AN189</f>
        <v>0.40232441750542181</v>
      </c>
      <c r="AO198" s="221"/>
    </row>
    <row r="199" spans="24:41">
      <c r="X199" s="220" t="s">
        <v>73</v>
      </c>
      <c r="Y199" s="221">
        <f t="shared" ref="Y199:Y203" si="864">Y181+Y190</f>
        <v>0.49519492293744333</v>
      </c>
      <c r="Z199" s="221">
        <f t="shared" ref="Z199:AH199" si="865">Z181+Z190</f>
        <v>0.49081488459726808</v>
      </c>
      <c r="AA199" s="221">
        <f t="shared" si="865"/>
        <v>0.49763316828989607</v>
      </c>
      <c r="AB199" s="221">
        <f t="shared" si="865"/>
        <v>0.50756488128106025</v>
      </c>
      <c r="AC199" s="221">
        <f t="shared" si="865"/>
        <v>0.52418021860837105</v>
      </c>
      <c r="AD199" s="221">
        <f t="shared" si="865"/>
        <v>0.54077996130740247</v>
      </c>
      <c r="AE199" s="221">
        <f t="shared" si="865"/>
        <v>0.54795279516870743</v>
      </c>
      <c r="AF199" s="221">
        <f t="shared" ref="AF199" si="866">AF181+AF190</f>
        <v>0.55616121572514043</v>
      </c>
      <c r="AG199" s="221">
        <f t="shared" si="865"/>
        <v>0.54449596996798055</v>
      </c>
      <c r="AH199" s="221">
        <f t="shared" si="865"/>
        <v>0.54396028681742969</v>
      </c>
      <c r="AI199" s="221">
        <f t="shared" si="859"/>
        <v>0.52904067870350224</v>
      </c>
      <c r="AJ199" s="221">
        <f t="shared" ref="AJ199:AM199" si="867">AJ181+AJ190</f>
        <v>0.51489951489951491</v>
      </c>
      <c r="AK199" s="221">
        <f t="shared" ref="AK199" si="868">AK181+AK190</f>
        <v>0.49868300811697042</v>
      </c>
      <c r="AL199" s="221">
        <f t="shared" si="867"/>
        <v>0.48095493562231761</v>
      </c>
      <c r="AM199" s="221">
        <f t="shared" si="867"/>
        <v>0.45819144911085885</v>
      </c>
      <c r="AN199" s="481">
        <f t="shared" ref="AN199" si="869">AN181+AN190</f>
        <v>0.44224666807700447</v>
      </c>
      <c r="AO199" s="221"/>
    </row>
    <row r="200" spans="24:41">
      <c r="X200" s="220" t="s">
        <v>74</v>
      </c>
      <c r="Y200" s="221">
        <f t="shared" si="864"/>
        <v>0.48531460061769516</v>
      </c>
      <c r="Z200" s="221">
        <f t="shared" ref="Z200:AH200" si="870">Z182+Z191</f>
        <v>0.49374730487279</v>
      </c>
      <c r="AA200" s="221">
        <f t="shared" si="870"/>
        <v>0.50992028859021354</v>
      </c>
      <c r="AB200" s="221">
        <f t="shared" si="870"/>
        <v>0.51433052130651091</v>
      </c>
      <c r="AC200" s="221">
        <f t="shared" si="870"/>
        <v>0.53118234144795906</v>
      </c>
      <c r="AD200" s="221">
        <f t="shared" si="870"/>
        <v>0.55798730824963771</v>
      </c>
      <c r="AE200" s="221">
        <f t="shared" si="870"/>
        <v>0.56596340262298472</v>
      </c>
      <c r="AF200" s="221">
        <f t="shared" ref="AF200" si="871">AF182+AF191</f>
        <v>0.58180443548387095</v>
      </c>
      <c r="AG200" s="221">
        <f t="shared" si="870"/>
        <v>0.58428326440028244</v>
      </c>
      <c r="AH200" s="221">
        <f t="shared" si="870"/>
        <v>0.59261480037975311</v>
      </c>
      <c r="AI200" s="221">
        <f t="shared" si="859"/>
        <v>0.57555489496630996</v>
      </c>
      <c r="AJ200" s="221">
        <f t="shared" ref="AJ200:AM200" si="872">AJ182+AJ191</f>
        <v>0.57279805352798052</v>
      </c>
      <c r="AK200" s="221">
        <f t="shared" ref="AK200" si="873">AK182+AK191</f>
        <v>0.55188746270070577</v>
      </c>
      <c r="AL200" s="221">
        <f t="shared" si="872"/>
        <v>0.53156589738699223</v>
      </c>
      <c r="AM200" s="221">
        <f t="shared" si="872"/>
        <v>0.51639033633349118</v>
      </c>
      <c r="AN200" s="481">
        <f t="shared" ref="AN200" si="874">AN182+AN191</f>
        <v>0.48942357300314243</v>
      </c>
      <c r="AO200" s="221"/>
    </row>
    <row r="201" spans="24:41">
      <c r="X201" s="220" t="s">
        <v>36</v>
      </c>
      <c r="Y201" s="221">
        <f t="shared" si="864"/>
        <v>0.88345864661654139</v>
      </c>
      <c r="Z201" s="221">
        <f t="shared" ref="Z201:AH201" si="875">Z183+Z192</f>
        <v>0.94782608695652182</v>
      </c>
      <c r="AA201" s="221">
        <f t="shared" si="875"/>
        <v>0.91428571428571426</v>
      </c>
      <c r="AB201" s="221">
        <f t="shared" si="875"/>
        <v>0.92248062015503884</v>
      </c>
      <c r="AC201" s="221">
        <f t="shared" si="875"/>
        <v>0.88148148148148153</v>
      </c>
      <c r="AD201" s="221">
        <f t="shared" si="875"/>
        <v>0.90322580645161299</v>
      </c>
      <c r="AE201" s="221">
        <f t="shared" si="875"/>
        <v>0.92647058823529416</v>
      </c>
      <c r="AF201" s="221">
        <f t="shared" ref="AF201" si="876">AF183+AF192</f>
        <v>0.9263157894736842</v>
      </c>
      <c r="AG201" s="221">
        <f t="shared" si="875"/>
        <v>0.91363636363636358</v>
      </c>
      <c r="AH201" s="221">
        <f t="shared" si="875"/>
        <v>0.92222222222222228</v>
      </c>
      <c r="AI201" s="221">
        <f t="shared" si="859"/>
        <v>0.90096618357487923</v>
      </c>
      <c r="AJ201" s="221">
        <f t="shared" ref="AJ201:AM201" si="877">AJ183+AJ192</f>
        <v>0.88968824940047964</v>
      </c>
      <c r="AK201" s="221">
        <f t="shared" ref="AK201" si="878">AK183+AK192</f>
        <v>0.82558139534883712</v>
      </c>
      <c r="AL201" s="221">
        <f t="shared" si="877"/>
        <v>0.78747203579418346</v>
      </c>
      <c r="AM201" s="221">
        <f t="shared" si="877"/>
        <v>0.70022371364653235</v>
      </c>
      <c r="AN201" s="481">
        <f t="shared" ref="AN201" si="879">AN183+AN192</f>
        <v>0.72284644194756553</v>
      </c>
      <c r="AO201" s="221"/>
    </row>
    <row r="202" spans="24:41">
      <c r="X202" s="220" t="s">
        <v>71</v>
      </c>
      <c r="Y202" s="221">
        <f t="shared" si="864"/>
        <v>0.49575416946667478</v>
      </c>
      <c r="Z202" s="221">
        <f t="shared" ref="Z202:AH202" si="880">Z184+Z193</f>
        <v>0.51754013935171161</v>
      </c>
      <c r="AA202" s="221">
        <f t="shared" si="880"/>
        <v>0.53313828516837836</v>
      </c>
      <c r="AB202" s="221">
        <f t="shared" si="880"/>
        <v>0.54270742358078605</v>
      </c>
      <c r="AC202" s="221">
        <f t="shared" si="880"/>
        <v>0.54938440492476059</v>
      </c>
      <c r="AD202" s="221">
        <f t="shared" si="880"/>
        <v>0.5582639386753433</v>
      </c>
      <c r="AE202" s="221">
        <f t="shared" si="880"/>
        <v>0.57333822604319562</v>
      </c>
      <c r="AF202" s="221">
        <f t="shared" ref="AF202" si="881">AF184+AF193</f>
        <v>0.60009037505648444</v>
      </c>
      <c r="AG202" s="221">
        <f t="shared" si="880"/>
        <v>0.61973791580665294</v>
      </c>
      <c r="AH202" s="221">
        <f t="shared" si="880"/>
        <v>0.62411823983876391</v>
      </c>
      <c r="AI202" s="221">
        <f t="shared" si="859"/>
        <v>0.62461021827776442</v>
      </c>
      <c r="AJ202" s="221">
        <f t="shared" ref="AJ202:AM202" si="882">AJ184+AJ193</f>
        <v>0.62493041380590086</v>
      </c>
      <c r="AK202" s="221">
        <f t="shared" ref="AK202" si="883">AK184+AK193</f>
        <v>0.61321732858495248</v>
      </c>
      <c r="AL202" s="221">
        <f t="shared" si="882"/>
        <v>0.58959097825114115</v>
      </c>
      <c r="AM202" s="221">
        <f t="shared" si="882"/>
        <v>0.57599819535303409</v>
      </c>
      <c r="AN202" s="481">
        <f t="shared" ref="AN202" si="884">AN184+AN193</f>
        <v>0.56724497493011494</v>
      </c>
      <c r="AO202" s="221"/>
    </row>
    <row r="203" spans="24:41">
      <c r="X203" s="191" t="s">
        <v>53</v>
      </c>
      <c r="Y203" s="226">
        <f t="shared" si="864"/>
        <v>0.50195371205290051</v>
      </c>
      <c r="Z203" s="226">
        <f t="shared" ref="Z203:AH203" si="885">Z185+Z194</f>
        <v>0.52345383925903799</v>
      </c>
      <c r="AA203" s="226">
        <f t="shared" si="885"/>
        <v>0.53863355499323251</v>
      </c>
      <c r="AB203" s="226">
        <f t="shared" si="885"/>
        <v>0.54832788389835363</v>
      </c>
      <c r="AC203" s="226">
        <f t="shared" si="885"/>
        <v>0.55421946616338635</v>
      </c>
      <c r="AD203" s="226">
        <f t="shared" si="885"/>
        <v>0.56291823078178549</v>
      </c>
      <c r="AE203" s="226">
        <f t="shared" si="885"/>
        <v>0.57952204367531934</v>
      </c>
      <c r="AF203" s="226">
        <f t="shared" ref="AF203" si="886">AF185+AF194</f>
        <v>0.60619796028969797</v>
      </c>
      <c r="AG203" s="226">
        <f t="shared" si="885"/>
        <v>0.62581676303295253</v>
      </c>
      <c r="AH203" s="226">
        <f t="shared" si="885"/>
        <v>0.62918062172744005</v>
      </c>
      <c r="AI203" s="226">
        <f t="shared" si="859"/>
        <v>0.62999200338680084</v>
      </c>
      <c r="AJ203" s="226">
        <f t="shared" ref="AJ203:AM203" si="887">AJ185+AJ194</f>
        <v>0.63254170580079605</v>
      </c>
      <c r="AK203" s="226">
        <f t="shared" ref="AK203" si="888">AK185+AK194</f>
        <v>0.62010844711569868</v>
      </c>
      <c r="AL203" s="226">
        <f t="shared" si="887"/>
        <v>0.59628840233374236</v>
      </c>
      <c r="AM203" s="226">
        <f t="shared" si="887"/>
        <v>0.58039796229372576</v>
      </c>
      <c r="AN203" s="484">
        <f t="shared" ref="AN203" si="889">AN185+AN194</f>
        <v>0.57574999478808353</v>
      </c>
      <c r="AO203" s="223"/>
    </row>
    <row r="206" spans="24:41">
      <c r="Y206" s="227"/>
      <c r="Z206" s="227"/>
      <c r="AA206" s="227"/>
      <c r="AB206" s="227"/>
      <c r="AC206" s="227"/>
      <c r="AD206" s="227"/>
      <c r="AE206" s="227"/>
      <c r="AF206" s="321"/>
      <c r="AG206" s="227"/>
      <c r="AH206" s="227"/>
      <c r="AI206" s="321"/>
      <c r="AJ206" s="321"/>
      <c r="AK206" s="321"/>
    </row>
    <row r="207" spans="24:41">
      <c r="Y207" s="227"/>
      <c r="Z207" s="227"/>
      <c r="AA207" s="227"/>
      <c r="AB207" s="227"/>
      <c r="AC207" s="227"/>
      <c r="AD207" s="227"/>
      <c r="AE207" s="227"/>
      <c r="AF207" s="321"/>
      <c r="AG207" s="227"/>
      <c r="AH207" s="227"/>
      <c r="AI207" s="321"/>
      <c r="AJ207" s="321"/>
      <c r="AK207" s="321"/>
    </row>
    <row r="208" spans="24:41">
      <c r="Y208" s="227"/>
      <c r="Z208" s="227"/>
      <c r="AA208" s="227"/>
      <c r="AB208" s="227"/>
      <c r="AC208" s="227"/>
      <c r="AD208" s="227"/>
      <c r="AE208" s="227"/>
      <c r="AF208" s="321"/>
      <c r="AG208" s="227"/>
      <c r="AH208" s="227"/>
      <c r="AI208" s="321"/>
      <c r="AJ208" s="321"/>
      <c r="AK208" s="321"/>
    </row>
    <row r="209" spans="25:81">
      <c r="Y209" s="227"/>
      <c r="Z209" s="227"/>
      <c r="AA209" s="227"/>
      <c r="AB209" s="227"/>
      <c r="AC209" s="227"/>
      <c r="AD209" s="227"/>
      <c r="AE209" s="227"/>
      <c r="AF209" s="321"/>
      <c r="AG209" s="227"/>
      <c r="AH209" s="227"/>
      <c r="AI209" s="321"/>
      <c r="AJ209" s="321"/>
      <c r="AK209" s="321"/>
    </row>
    <row r="210" spans="25:81">
      <c r="Y210" s="227"/>
      <c r="Z210" s="227"/>
      <c r="AA210" s="227"/>
      <c r="AB210" s="227"/>
      <c r="AC210" s="227"/>
      <c r="AD210" s="227"/>
      <c r="AE210" s="227"/>
      <c r="AF210" s="321"/>
      <c r="AG210" s="227"/>
      <c r="AH210" s="227"/>
      <c r="AI210" s="321"/>
      <c r="AJ210" s="321"/>
      <c r="AK210" s="321"/>
    </row>
    <row r="211" spans="25:81">
      <c r="Y211" s="227"/>
      <c r="Z211" s="227"/>
      <c r="AA211" s="227"/>
      <c r="AB211" s="227"/>
      <c r="AC211" s="227"/>
      <c r="AD211" s="227"/>
      <c r="AE211" s="227"/>
      <c r="AF211" s="321"/>
      <c r="AG211" s="227"/>
      <c r="AH211" s="227"/>
      <c r="AI211" s="321"/>
      <c r="AJ211" s="321"/>
      <c r="AK211" s="321"/>
    </row>
    <row r="218" spans="25:81">
      <c r="CC218" s="119" t="s">
        <v>14</v>
      </c>
    </row>
    <row r="238" spans="81:81">
      <c r="CC238" s="119" t="s">
        <v>14</v>
      </c>
    </row>
  </sheetData>
  <mergeCells count="53">
    <mergeCell ref="BJ2:CA2"/>
    <mergeCell ref="CD2:CU2"/>
    <mergeCell ref="BJ132:BJ138"/>
    <mergeCell ref="BJ139:BJ145"/>
    <mergeCell ref="CD11:CD17"/>
    <mergeCell ref="CD4:CD10"/>
    <mergeCell ref="CD20:CD26"/>
    <mergeCell ref="CD27:CD33"/>
    <mergeCell ref="CD36:CD42"/>
    <mergeCell ref="BJ107:BJ113"/>
    <mergeCell ref="BJ68:BJ74"/>
    <mergeCell ref="BJ75:BJ81"/>
    <mergeCell ref="BJ84:BJ90"/>
    <mergeCell ref="BJ91:BJ97"/>
    <mergeCell ref="BJ100:BJ106"/>
    <mergeCell ref="X169:AM169"/>
    <mergeCell ref="B2:R2"/>
    <mergeCell ref="X187:AN187"/>
    <mergeCell ref="X196:AN196"/>
    <mergeCell ref="U146:U147"/>
    <mergeCell ref="V146:V147"/>
    <mergeCell ref="BJ148:BJ154"/>
    <mergeCell ref="CD43:CD49"/>
    <mergeCell ref="CD52:CD58"/>
    <mergeCell ref="CD59:CD65"/>
    <mergeCell ref="CD68:CD74"/>
    <mergeCell ref="BJ116:BJ122"/>
    <mergeCell ref="CD75:CD81"/>
    <mergeCell ref="CD84:CD90"/>
    <mergeCell ref="CD91:CD97"/>
    <mergeCell ref="CD100:CD106"/>
    <mergeCell ref="CD107:CD113"/>
    <mergeCell ref="CD116:CD122"/>
    <mergeCell ref="CD123:CD129"/>
    <mergeCell ref="CD132:CD138"/>
    <mergeCell ref="CD139:CD145"/>
    <mergeCell ref="BJ123:BJ129"/>
    <mergeCell ref="CY2:DO2"/>
    <mergeCell ref="X168:AN168"/>
    <mergeCell ref="X178:AN178"/>
    <mergeCell ref="AQ2:BG2"/>
    <mergeCell ref="X2:AN2"/>
    <mergeCell ref="CD148:CD154"/>
    <mergeCell ref="BJ155:BJ161"/>
    <mergeCell ref="CD155:CD161"/>
    <mergeCell ref="BJ11:BJ17"/>
    <mergeCell ref="BJ4:BJ10"/>
    <mergeCell ref="BJ20:BJ26"/>
    <mergeCell ref="BJ27:BJ33"/>
    <mergeCell ref="BJ36:BJ42"/>
    <mergeCell ref="BJ43:BJ49"/>
    <mergeCell ref="BJ52:BJ58"/>
    <mergeCell ref="BJ59:BJ65"/>
  </mergeCells>
  <phoneticPr fontId="56" type="noConversion"/>
  <pageMargins left="0.7" right="0.7" top="0.75" bottom="0.75" header="0.3" footer="0.3"/>
  <pageSetup scale="18" orientation="landscape" r:id="rId1"/>
  <rowBreaks count="1" manualBreakCount="1">
    <brk id="96" min="1" max="17" man="1"/>
  </rowBreaks>
  <ignoredErrors>
    <ignoredError sqref="DJ13"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8" tint="0.59999389629810485"/>
  </sheetPr>
  <dimension ref="A1:AC366"/>
  <sheetViews>
    <sheetView view="pageBreakPreview" zoomScale="50" zoomScaleNormal="100" zoomScaleSheetLayoutView="50" workbookViewId="0">
      <selection activeCell="C75" sqref="C75"/>
    </sheetView>
  </sheetViews>
  <sheetFormatPr defaultColWidth="9.140625" defaultRowHeight="18"/>
  <cols>
    <col min="1" max="1" width="11.140625" style="2" bestFit="1" customWidth="1"/>
    <col min="2" max="2" width="58.7109375" style="4" bestFit="1" customWidth="1"/>
    <col min="3" max="3" width="18.140625" style="3" bestFit="1" customWidth="1"/>
    <col min="4" max="4" width="16.140625" style="3" bestFit="1" customWidth="1"/>
    <col min="5" max="5" width="17.5703125" style="3" bestFit="1" customWidth="1"/>
    <col min="6" max="6" width="16.5703125" style="3" bestFit="1" customWidth="1"/>
    <col min="7" max="9" width="17.5703125" style="3" bestFit="1" customWidth="1"/>
    <col min="10" max="10" width="17" style="3" bestFit="1" customWidth="1"/>
    <col min="11" max="11" width="17.5703125" style="3" bestFit="1" customWidth="1"/>
    <col min="12" max="12" width="17" style="3" bestFit="1" customWidth="1"/>
    <col min="13" max="14" width="17.5703125" style="3" bestFit="1" customWidth="1"/>
    <col min="15" max="15" width="17" style="3" bestFit="1" customWidth="1"/>
    <col min="16" max="16" width="19.140625" style="3" bestFit="1" customWidth="1"/>
    <col min="17" max="17" width="19.140625" style="3" customWidth="1"/>
    <col min="18" max="18" width="17" style="3" bestFit="1" customWidth="1"/>
    <col min="19" max="19" width="41.140625" style="3" bestFit="1" customWidth="1"/>
    <col min="20" max="20" width="10.85546875" style="3" bestFit="1" customWidth="1"/>
    <col min="21" max="21" width="11.28515625" style="3" bestFit="1" customWidth="1"/>
    <col min="22" max="22" width="9.42578125" style="3" bestFit="1" customWidth="1"/>
    <col min="23" max="23" width="9" style="3" bestFit="1" customWidth="1"/>
    <col min="24" max="24" width="9.85546875" style="3" bestFit="1" customWidth="1"/>
    <col min="25" max="25" width="11.28515625" style="3" bestFit="1" customWidth="1"/>
    <col min="26" max="26" width="11.140625" style="3" bestFit="1" customWidth="1"/>
    <col min="27" max="28" width="9.42578125" style="3" bestFit="1" customWidth="1"/>
    <col min="29" max="30" width="9.140625" style="3"/>
    <col min="31" max="31" width="9.7109375" style="3" bestFit="1" customWidth="1"/>
    <col min="32" max="16384" width="9.140625" style="3"/>
  </cols>
  <sheetData>
    <row r="1" spans="1:18">
      <c r="A1" s="3"/>
    </row>
    <row r="2" spans="1:18" ht="31.5">
      <c r="A2" s="3"/>
      <c r="B2" s="620" t="s">
        <v>160</v>
      </c>
      <c r="C2" s="621"/>
      <c r="D2" s="621"/>
      <c r="E2" s="621"/>
      <c r="F2" s="621"/>
      <c r="G2" s="621"/>
      <c r="H2" s="621"/>
      <c r="I2" s="621"/>
      <c r="J2" s="621"/>
      <c r="K2" s="621"/>
      <c r="L2" s="621"/>
      <c r="M2" s="621"/>
      <c r="N2" s="621"/>
      <c r="O2" s="622"/>
      <c r="P2" s="432"/>
    </row>
    <row r="3" spans="1:18">
      <c r="A3" s="3"/>
    </row>
    <row r="4" spans="1:18">
      <c r="A4" s="3"/>
      <c r="Q4" s="5"/>
    </row>
    <row r="5" spans="1:18">
      <c r="A5" s="3"/>
      <c r="B5" s="6" t="s">
        <v>157</v>
      </c>
      <c r="C5" s="7" t="s">
        <v>20</v>
      </c>
      <c r="D5" s="7" t="s">
        <v>21</v>
      </c>
      <c r="E5" s="7" t="s">
        <v>22</v>
      </c>
      <c r="F5" s="7" t="s">
        <v>23</v>
      </c>
      <c r="G5" s="7" t="s">
        <v>24</v>
      </c>
      <c r="H5" s="7" t="s">
        <v>25</v>
      </c>
      <c r="I5" s="7" t="s">
        <v>26</v>
      </c>
      <c r="J5" s="7" t="s">
        <v>27</v>
      </c>
      <c r="K5" s="7" t="s">
        <v>28</v>
      </c>
      <c r="L5" s="7" t="s">
        <v>29</v>
      </c>
      <c r="M5" s="7" t="s">
        <v>30</v>
      </c>
      <c r="N5" s="7" t="s">
        <v>31</v>
      </c>
      <c r="O5" s="7" t="s">
        <v>32</v>
      </c>
      <c r="P5" s="7" t="s">
        <v>81</v>
      </c>
      <c r="Q5" s="7" t="s">
        <v>82</v>
      </c>
    </row>
    <row r="6" spans="1:18">
      <c r="A6" s="3"/>
      <c r="B6" s="4" t="s">
        <v>33</v>
      </c>
      <c r="C6" s="8">
        <v>3372.8000000000006</v>
      </c>
      <c r="D6" s="8">
        <v>1712</v>
      </c>
      <c r="E6" s="8">
        <v>2848.0666666666662</v>
      </c>
      <c r="F6" s="8">
        <v>1445.3333333333333</v>
      </c>
      <c r="G6" s="8">
        <v>2459.5333333333333</v>
      </c>
      <c r="H6" s="8">
        <v>3657.9333333333329</v>
      </c>
      <c r="I6" s="8">
        <v>3556.6666666666665</v>
      </c>
      <c r="J6" s="8">
        <v>2810.8666666666668</v>
      </c>
      <c r="K6" s="8">
        <v>4789.3999999999996</v>
      </c>
      <c r="L6" s="8">
        <v>2710.5333333333333</v>
      </c>
      <c r="M6" s="8">
        <v>4701.333333333333</v>
      </c>
      <c r="N6" s="8">
        <v>4358.4000000000005</v>
      </c>
      <c r="O6" s="8">
        <v>3097.6666666666665</v>
      </c>
      <c r="P6" s="8">
        <f>SUM(C6:O6)</f>
        <v>41520.533333333333</v>
      </c>
      <c r="Q6" s="9">
        <f>AVERAGE(C6:O6)</f>
        <v>3193.8871794871793</v>
      </c>
    </row>
    <row r="7" spans="1:18">
      <c r="A7" s="3"/>
      <c r="B7" s="4" t="s">
        <v>9</v>
      </c>
      <c r="C7" s="8">
        <v>2715.6666666666665</v>
      </c>
      <c r="D7" s="8">
        <v>1171</v>
      </c>
      <c r="E7" s="8">
        <v>2358.7999999999997</v>
      </c>
      <c r="F7" s="8">
        <v>951.46666666666658</v>
      </c>
      <c r="G7" s="8">
        <v>1663.0666666666666</v>
      </c>
      <c r="H7" s="8">
        <v>2796.1333333333332</v>
      </c>
      <c r="I7" s="8">
        <v>2881.0666666666671</v>
      </c>
      <c r="J7" s="8">
        <v>2410.6000000000004</v>
      </c>
      <c r="K7" s="8">
        <v>4390</v>
      </c>
      <c r="L7" s="8">
        <v>2240.0000000000005</v>
      </c>
      <c r="M7" s="8">
        <v>3775.4666666666667</v>
      </c>
      <c r="N7" s="8">
        <v>3207.7999999999997</v>
      </c>
      <c r="O7" s="8">
        <v>2277.8666666666668</v>
      </c>
      <c r="P7" s="8">
        <f t="shared" ref="P7:P16" si="0">SUM(C7:O7)</f>
        <v>32838.933333333334</v>
      </c>
      <c r="Q7" s="9">
        <f t="shared" ref="Q7:Q15" si="1">AVERAGE(C7:O7)</f>
        <v>2526.0717948717947</v>
      </c>
    </row>
    <row r="8" spans="1:18" s="10" customFormat="1">
      <c r="B8" s="11" t="s">
        <v>34</v>
      </c>
      <c r="C8" s="13">
        <v>2399</v>
      </c>
      <c r="D8" s="13">
        <v>996.6</v>
      </c>
      <c r="E8" s="13">
        <v>1930.9333333333334</v>
      </c>
      <c r="F8" s="13">
        <v>772.59999999999991</v>
      </c>
      <c r="G8" s="13">
        <v>1413.6000000000001</v>
      </c>
      <c r="H8" s="13">
        <v>2407</v>
      </c>
      <c r="I8" s="13">
        <v>2572.9333333333329</v>
      </c>
      <c r="J8" s="13">
        <v>2174.4</v>
      </c>
      <c r="K8" s="13">
        <v>3579.1333333333332</v>
      </c>
      <c r="L8" s="13">
        <v>1996.5333333333335</v>
      </c>
      <c r="M8" s="13">
        <v>3070.6</v>
      </c>
      <c r="N8" s="13">
        <v>2795.6</v>
      </c>
      <c r="O8" s="13">
        <v>1946.8000000000002</v>
      </c>
      <c r="P8" s="13">
        <f t="shared" si="0"/>
        <v>28055.733333333326</v>
      </c>
      <c r="Q8" s="9">
        <f t="shared" si="1"/>
        <v>2158.1333333333328</v>
      </c>
    </row>
    <row r="9" spans="1:18" s="10" customFormat="1">
      <c r="B9" s="11" t="s">
        <v>35</v>
      </c>
      <c r="C9" s="13">
        <v>1481</v>
      </c>
      <c r="D9" s="13">
        <v>1131.6666666666667</v>
      </c>
      <c r="E9" s="13">
        <v>1377</v>
      </c>
      <c r="F9" s="13">
        <v>1047</v>
      </c>
      <c r="G9" s="13">
        <v>1800.6666666666667</v>
      </c>
      <c r="H9" s="13">
        <v>1611.6666666666667</v>
      </c>
      <c r="I9" s="13">
        <v>1314</v>
      </c>
      <c r="J9" s="13">
        <v>1095.3333333333333</v>
      </c>
      <c r="K9" s="13">
        <v>1811.3333333333333</v>
      </c>
      <c r="L9" s="13">
        <v>1739.3333333333333</v>
      </c>
      <c r="M9" s="13">
        <v>915</v>
      </c>
      <c r="N9" s="13">
        <v>2077</v>
      </c>
      <c r="O9" s="13">
        <v>1760</v>
      </c>
      <c r="P9" s="13">
        <f>SUM(C9:O9)</f>
        <v>19161</v>
      </c>
      <c r="Q9" s="9">
        <f t="shared" si="1"/>
        <v>1473.9230769230769</v>
      </c>
    </row>
    <row r="10" spans="1:18" s="10" customFormat="1">
      <c r="B10" s="11" t="s">
        <v>36</v>
      </c>
      <c r="C10" s="13">
        <v>2006.3333333333333</v>
      </c>
      <c r="D10" s="13">
        <v>789.76666666666677</v>
      </c>
      <c r="E10" s="13">
        <v>1270.5</v>
      </c>
      <c r="F10" s="13">
        <v>629.9</v>
      </c>
      <c r="G10" s="13">
        <v>914.73333333333323</v>
      </c>
      <c r="H10" s="13">
        <v>1644.8</v>
      </c>
      <c r="I10" s="13">
        <v>1592.7666666666667</v>
      </c>
      <c r="J10" s="13">
        <v>1667.3333333333333</v>
      </c>
      <c r="K10" s="13">
        <v>2526.4333333333334</v>
      </c>
      <c r="L10" s="13">
        <v>1688.3999999999999</v>
      </c>
      <c r="M10" s="13">
        <v>1775.3666666666666</v>
      </c>
      <c r="N10" s="13">
        <v>1988.5333333333335</v>
      </c>
      <c r="O10" s="13">
        <v>1549.8333333333333</v>
      </c>
      <c r="P10" s="13">
        <f t="shared" si="0"/>
        <v>20044.7</v>
      </c>
      <c r="Q10" s="9">
        <f t="shared" si="1"/>
        <v>1541.9</v>
      </c>
      <c r="R10" s="32"/>
    </row>
    <row r="11" spans="1:18" s="2" customFormat="1">
      <c r="B11" s="4" t="s">
        <v>37</v>
      </c>
      <c r="C11" s="13">
        <v>183.4</v>
      </c>
      <c r="D11" s="13">
        <v>60.733333333333327</v>
      </c>
      <c r="E11" s="13">
        <v>102.73333333333333</v>
      </c>
      <c r="F11" s="13">
        <v>78.199999999999989</v>
      </c>
      <c r="G11" s="13">
        <v>29.733333333333331</v>
      </c>
      <c r="H11" s="13">
        <v>14.799999999999999</v>
      </c>
      <c r="I11" s="13">
        <v>282.40000000000003</v>
      </c>
      <c r="J11" s="13">
        <v>290.8</v>
      </c>
      <c r="K11" s="13">
        <v>38.266666666666659</v>
      </c>
      <c r="L11" s="13">
        <v>136.79999999999998</v>
      </c>
      <c r="M11" s="13">
        <v>63.933333333333337</v>
      </c>
      <c r="N11" s="13">
        <v>222.26666666666665</v>
      </c>
      <c r="O11" s="13">
        <v>75.933333333333323</v>
      </c>
      <c r="P11" s="13">
        <f>SUM(C11:O11)</f>
        <v>1580</v>
      </c>
      <c r="Q11" s="9">
        <f t="shared" si="1"/>
        <v>121.53846153846153</v>
      </c>
      <c r="R11" s="32"/>
    </row>
    <row r="12" spans="1:18" s="2" customFormat="1">
      <c r="B12" s="4" t="s">
        <v>38</v>
      </c>
      <c r="C12" s="13">
        <v>473</v>
      </c>
      <c r="D12" s="13">
        <v>449</v>
      </c>
      <c r="E12" s="13">
        <v>208.20000000000002</v>
      </c>
      <c r="F12" s="13">
        <v>125.93333333333335</v>
      </c>
      <c r="G12" s="13">
        <v>117.06666666666666</v>
      </c>
      <c r="H12" s="13">
        <v>227.13333333333333</v>
      </c>
      <c r="I12" s="13">
        <v>157</v>
      </c>
      <c r="J12" s="13">
        <v>565.4</v>
      </c>
      <c r="K12" s="13">
        <v>1046.8666666666668</v>
      </c>
      <c r="L12" s="13">
        <v>181.73333333333335</v>
      </c>
      <c r="M12" s="13">
        <v>505.93333333333339</v>
      </c>
      <c r="N12" s="13">
        <v>484.39999999999992</v>
      </c>
      <c r="O12" s="13">
        <v>542.6</v>
      </c>
      <c r="P12" s="13">
        <f t="shared" si="0"/>
        <v>5084.2666666666673</v>
      </c>
      <c r="Q12" s="9">
        <f t="shared" si="1"/>
        <v>391.09743589743596</v>
      </c>
      <c r="R12" s="32"/>
    </row>
    <row r="13" spans="1:18" s="2" customFormat="1">
      <c r="B13" s="4" t="s">
        <v>39</v>
      </c>
      <c r="C13" s="13">
        <v>431</v>
      </c>
      <c r="D13" s="13">
        <v>206.66666666666666</v>
      </c>
      <c r="E13" s="13">
        <v>248</v>
      </c>
      <c r="F13" s="13">
        <v>122</v>
      </c>
      <c r="G13" s="13">
        <v>181</v>
      </c>
      <c r="H13" s="13">
        <v>116.33333333333333</v>
      </c>
      <c r="I13" s="13">
        <v>314</v>
      </c>
      <c r="J13" s="13">
        <v>452.33333333333331</v>
      </c>
      <c r="K13" s="13">
        <v>359.66666666666669</v>
      </c>
      <c r="L13" s="13">
        <v>314.33333333333331</v>
      </c>
      <c r="M13" s="13">
        <v>291.33333333333331</v>
      </c>
      <c r="N13" s="13">
        <v>361.66666666666669</v>
      </c>
      <c r="O13" s="13">
        <v>424.66666666666669</v>
      </c>
      <c r="P13" s="13">
        <f t="shared" si="0"/>
        <v>3822.9999999999995</v>
      </c>
      <c r="Q13" s="9">
        <f t="shared" si="1"/>
        <v>294.07692307692304</v>
      </c>
    </row>
    <row r="14" spans="1:18" s="2" customFormat="1">
      <c r="B14" s="4" t="s">
        <v>15</v>
      </c>
      <c r="C14" s="13">
        <v>563.66666666666663</v>
      </c>
      <c r="D14" s="13">
        <v>250</v>
      </c>
      <c r="E14" s="13">
        <v>455.33333333333331</v>
      </c>
      <c r="F14" s="13">
        <v>171.33333333333334</v>
      </c>
      <c r="G14" s="13">
        <v>308</v>
      </c>
      <c r="H14" s="13">
        <v>606.33333333333337</v>
      </c>
      <c r="I14" s="13">
        <v>740</v>
      </c>
      <c r="J14" s="13">
        <v>440</v>
      </c>
      <c r="K14" s="13">
        <v>915.33333333333337</v>
      </c>
      <c r="L14" s="13">
        <v>399</v>
      </c>
      <c r="M14" s="13">
        <v>661</v>
      </c>
      <c r="N14" s="13">
        <v>611</v>
      </c>
      <c r="O14" s="13">
        <v>422</v>
      </c>
      <c r="P14" s="13">
        <f t="shared" si="0"/>
        <v>6543</v>
      </c>
      <c r="Q14" s="9">
        <f t="shared" si="1"/>
        <v>503.30769230769232</v>
      </c>
    </row>
    <row r="15" spans="1:18" s="2" customFormat="1">
      <c r="B15" s="503" t="s">
        <v>40</v>
      </c>
      <c r="C15" s="504">
        <f>AVERAGE('CC Data'!AK14:AM14)</f>
        <v>58641.450000000004</v>
      </c>
      <c r="D15" s="504">
        <f>AVERAGE('CC Data'!AK37:AM37)</f>
        <v>14696.9</v>
      </c>
      <c r="E15" s="504">
        <f>AVERAGE('CC Data'!AK60:AM60)</f>
        <v>59066.543333333335</v>
      </c>
      <c r="F15" s="504">
        <f>AVERAGE('CC Data'!AK83:AM83)</f>
        <v>9307.4</v>
      </c>
      <c r="G15" s="504">
        <f>AVERAGE('CC Data'!AK106:AM106)</f>
        <v>23584.972999999998</v>
      </c>
      <c r="H15" s="504">
        <f>AVERAGE('CC Data'!AK129:AM129)</f>
        <v>16973.833333333332</v>
      </c>
      <c r="I15" s="504">
        <f>AVERAGE('CC Data'!AK152:AM152)</f>
        <v>24842.743333333332</v>
      </c>
      <c r="J15" s="504">
        <v>47642.763333333336</v>
      </c>
      <c r="K15" s="504">
        <f>AVERAGE('CC Data'!AK198:AM198)</f>
        <v>50686.76</v>
      </c>
      <c r="L15" s="504">
        <f>AVERAGE('CC Data'!AK221:AM221)</f>
        <v>111906.03500043334</v>
      </c>
      <c r="M15" s="504">
        <f>AVERAGE('CC Data'!AK244:AM244)</f>
        <v>48038.583333333336</v>
      </c>
      <c r="N15" s="504">
        <f>AVERAGE('CC Data'!AK267:AM267)</f>
        <v>220661.38333333333</v>
      </c>
      <c r="O15" s="504">
        <f>AVERAGE('CC Data'!AK290:AM290)</f>
        <v>82258.033333333355</v>
      </c>
      <c r="P15" s="13">
        <f t="shared" si="0"/>
        <v>768307.40133376664</v>
      </c>
      <c r="Q15" s="9">
        <f t="shared" si="1"/>
        <v>59100.569333366664</v>
      </c>
    </row>
    <row r="16" spans="1:18" s="2" customFormat="1">
      <c r="B16" s="14" t="s">
        <v>41</v>
      </c>
      <c r="C16" s="16">
        <v>24.150174010000317</v>
      </c>
      <c r="D16" s="16">
        <v>24.510077775794276</v>
      </c>
      <c r="E16" s="16">
        <v>21.118707885468094</v>
      </c>
      <c r="F16" s="16">
        <v>26.858599007761857</v>
      </c>
      <c r="G16" s="16">
        <v>20.410650097457729</v>
      </c>
      <c r="H16" s="16">
        <v>24.394019613846819</v>
      </c>
      <c r="I16" s="16">
        <v>19.946041592853202</v>
      </c>
      <c r="J16" s="16">
        <v>27.754864006154872</v>
      </c>
      <c r="K16" s="16">
        <v>22.847639408624673</v>
      </c>
      <c r="L16" s="16">
        <v>29.429323705930297</v>
      </c>
      <c r="M16" s="16">
        <v>16.469890826734076</v>
      </c>
      <c r="N16" s="16">
        <v>22.974592231861383</v>
      </c>
      <c r="O16" s="16">
        <v>25.040786006941897</v>
      </c>
      <c r="P16" s="15">
        <f t="shared" si="0"/>
        <v>305.9053661694295</v>
      </c>
      <c r="Q16" s="16">
        <f>AVERAGE(C16:O16)</f>
        <v>23.531182013033039</v>
      </c>
    </row>
    <row r="17" spans="1:29" s="2" customFormat="1">
      <c r="B17" s="17"/>
      <c r="C17" s="18"/>
      <c r="D17" s="18"/>
      <c r="E17" s="18"/>
      <c r="F17" s="18"/>
      <c r="G17" s="18"/>
      <c r="H17" s="18"/>
      <c r="I17" s="18"/>
      <c r="J17" s="18"/>
      <c r="K17" s="18"/>
      <c r="L17" s="18"/>
      <c r="M17" s="18"/>
      <c r="N17" s="18"/>
      <c r="O17" s="18"/>
      <c r="P17" s="19"/>
    </row>
    <row r="18" spans="1:29" s="2" customFormat="1">
      <c r="A18" s="20" t="s">
        <v>135</v>
      </c>
      <c r="B18" s="6" t="s">
        <v>158</v>
      </c>
      <c r="C18" s="21" t="s">
        <v>20</v>
      </c>
      <c r="D18" s="21" t="s">
        <v>21</v>
      </c>
      <c r="E18" s="21" t="s">
        <v>22</v>
      </c>
      <c r="F18" s="21" t="s">
        <v>23</v>
      </c>
      <c r="G18" s="21" t="s">
        <v>24</v>
      </c>
      <c r="H18" s="21" t="s">
        <v>25</v>
      </c>
      <c r="I18" s="21" t="s">
        <v>26</v>
      </c>
      <c r="J18" s="21" t="s">
        <v>27</v>
      </c>
      <c r="K18" s="21" t="s">
        <v>28</v>
      </c>
      <c r="L18" s="21" t="s">
        <v>29</v>
      </c>
      <c r="M18" s="21" t="s">
        <v>30</v>
      </c>
      <c r="N18" s="21" t="s">
        <v>31</v>
      </c>
      <c r="O18" s="21" t="s">
        <v>32</v>
      </c>
      <c r="P18" s="21" t="s">
        <v>81</v>
      </c>
    </row>
    <row r="19" spans="1:29" s="2" customFormat="1">
      <c r="A19" s="22">
        <v>6.1</v>
      </c>
      <c r="B19" s="4" t="s">
        <v>33</v>
      </c>
      <c r="C19" s="13">
        <f>C6/$A19</f>
        <v>552.91803278688542</v>
      </c>
      <c r="D19" s="13">
        <f t="shared" ref="D19:O19" si="2">D6/$A19</f>
        <v>280.65573770491807</v>
      </c>
      <c r="E19" s="13">
        <f t="shared" si="2"/>
        <v>466.8961748633879</v>
      </c>
      <c r="F19" s="13">
        <f t="shared" si="2"/>
        <v>236.93989071038251</v>
      </c>
      <c r="G19" s="13">
        <f t="shared" si="2"/>
        <v>403.20218579234972</v>
      </c>
      <c r="H19" s="13">
        <f t="shared" si="2"/>
        <v>599.66120218579238</v>
      </c>
      <c r="I19" s="13">
        <f t="shared" si="2"/>
        <v>583.06010928961746</v>
      </c>
      <c r="J19" s="13">
        <f t="shared" si="2"/>
        <v>460.79781420765033</v>
      </c>
      <c r="K19" s="13">
        <f t="shared" si="2"/>
        <v>785.14754098360652</v>
      </c>
      <c r="L19" s="13">
        <f t="shared" si="2"/>
        <v>444.3497267759563</v>
      </c>
      <c r="M19" s="13">
        <f t="shared" si="2"/>
        <v>770.71038251366122</v>
      </c>
      <c r="N19" s="13">
        <f t="shared" si="2"/>
        <v>714.49180327868862</v>
      </c>
      <c r="O19" s="13">
        <f t="shared" si="2"/>
        <v>507.8142076502732</v>
      </c>
      <c r="P19" s="13">
        <f t="shared" ref="P19:P29" si="3">SUM(C19:O19)</f>
        <v>6806.6448087431691</v>
      </c>
    </row>
    <row r="20" spans="1:29" s="2" customFormat="1">
      <c r="A20" s="22">
        <v>3.3</v>
      </c>
      <c r="B20" s="4" t="s">
        <v>9</v>
      </c>
      <c r="C20" s="13">
        <f t="shared" ref="C20:O29" si="4">C7/$A20</f>
        <v>822.92929292929296</v>
      </c>
      <c r="D20" s="13">
        <f t="shared" si="4"/>
        <v>354.84848484848487</v>
      </c>
      <c r="E20" s="13">
        <f t="shared" si="4"/>
        <v>714.78787878787875</v>
      </c>
      <c r="F20" s="13">
        <f t="shared" si="4"/>
        <v>288.32323232323233</v>
      </c>
      <c r="G20" s="13">
        <f t="shared" si="4"/>
        <v>503.95959595959596</v>
      </c>
      <c r="H20" s="13">
        <f t="shared" si="4"/>
        <v>847.31313131313129</v>
      </c>
      <c r="I20" s="13">
        <f t="shared" si="4"/>
        <v>873.05050505050519</v>
      </c>
      <c r="J20" s="13">
        <f t="shared" si="4"/>
        <v>730.48484848484861</v>
      </c>
      <c r="K20" s="13">
        <f t="shared" si="4"/>
        <v>1330.3030303030305</v>
      </c>
      <c r="L20" s="13">
        <f t="shared" si="4"/>
        <v>678.78787878787898</v>
      </c>
      <c r="M20" s="13">
        <f t="shared" si="4"/>
        <v>1144.0808080808081</v>
      </c>
      <c r="N20" s="13">
        <f t="shared" si="4"/>
        <v>972.06060606060601</v>
      </c>
      <c r="O20" s="13">
        <f t="shared" si="4"/>
        <v>690.26262626262633</v>
      </c>
      <c r="P20" s="13">
        <f t="shared" si="3"/>
        <v>9951.1919191919187</v>
      </c>
    </row>
    <row r="21" spans="1:29" s="10" customFormat="1">
      <c r="A21" s="22">
        <v>2.2999999999999998</v>
      </c>
      <c r="B21" s="11" t="s">
        <v>34</v>
      </c>
      <c r="C21" s="262">
        <f t="shared" si="4"/>
        <v>1043.0434782608697</v>
      </c>
      <c r="D21" s="262">
        <f t="shared" si="4"/>
        <v>433.304347826087</v>
      </c>
      <c r="E21" s="262">
        <f t="shared" si="4"/>
        <v>839.53623188405811</v>
      </c>
      <c r="F21" s="262">
        <f t="shared" si="4"/>
        <v>335.91304347826087</v>
      </c>
      <c r="G21" s="262">
        <f t="shared" si="4"/>
        <v>614.60869565217399</v>
      </c>
      <c r="H21" s="262">
        <f t="shared" si="4"/>
        <v>1046.5217391304348</v>
      </c>
      <c r="I21" s="262">
        <f t="shared" si="4"/>
        <v>1118.6666666666665</v>
      </c>
      <c r="J21" s="262">
        <f t="shared" si="4"/>
        <v>945.39130434782624</v>
      </c>
      <c r="K21" s="262">
        <f t="shared" si="4"/>
        <v>1556.144927536232</v>
      </c>
      <c r="L21" s="262">
        <f t="shared" si="4"/>
        <v>868.05797101449286</v>
      </c>
      <c r="M21" s="262">
        <f t="shared" si="4"/>
        <v>1335.0434782608697</v>
      </c>
      <c r="N21" s="262">
        <f t="shared" si="4"/>
        <v>1215.4782608695652</v>
      </c>
      <c r="O21" s="262">
        <f t="shared" si="4"/>
        <v>846.43478260869574</v>
      </c>
      <c r="P21" s="13">
        <f t="shared" si="3"/>
        <v>12198.144927536234</v>
      </c>
    </row>
    <row r="22" spans="1:29" s="10" customFormat="1">
      <c r="A22" s="22">
        <v>2.5</v>
      </c>
      <c r="B22" s="11" t="s">
        <v>35</v>
      </c>
      <c r="C22" s="262">
        <f t="shared" si="4"/>
        <v>592.4</v>
      </c>
      <c r="D22" s="262">
        <f t="shared" si="4"/>
        <v>452.66666666666669</v>
      </c>
      <c r="E22" s="262">
        <f t="shared" si="4"/>
        <v>550.79999999999995</v>
      </c>
      <c r="F22" s="262">
        <f t="shared" si="4"/>
        <v>418.8</v>
      </c>
      <c r="G22" s="262">
        <f t="shared" si="4"/>
        <v>720.26666666666665</v>
      </c>
      <c r="H22" s="262">
        <f t="shared" si="4"/>
        <v>644.66666666666674</v>
      </c>
      <c r="I22" s="262">
        <f t="shared" si="4"/>
        <v>525.6</v>
      </c>
      <c r="J22" s="262">
        <f t="shared" si="4"/>
        <v>438.13333333333333</v>
      </c>
      <c r="K22" s="262">
        <f t="shared" si="4"/>
        <v>724.5333333333333</v>
      </c>
      <c r="L22" s="262">
        <f t="shared" si="4"/>
        <v>695.73333333333335</v>
      </c>
      <c r="M22" s="262">
        <f t="shared" si="4"/>
        <v>366</v>
      </c>
      <c r="N22" s="262">
        <f t="shared" si="4"/>
        <v>830.8</v>
      </c>
      <c r="O22" s="262">
        <f t="shared" si="4"/>
        <v>704</v>
      </c>
      <c r="P22" s="13">
        <f t="shared" si="3"/>
        <v>7664.4000000000005</v>
      </c>
    </row>
    <row r="23" spans="1:29" s="10" customFormat="1">
      <c r="A23" s="22">
        <v>1.5</v>
      </c>
      <c r="B23" s="11" t="s">
        <v>36</v>
      </c>
      <c r="C23" s="262">
        <f t="shared" si="4"/>
        <v>1337.5555555555554</v>
      </c>
      <c r="D23" s="262">
        <f t="shared" si="4"/>
        <v>526.51111111111118</v>
      </c>
      <c r="E23" s="262">
        <f t="shared" si="4"/>
        <v>847</v>
      </c>
      <c r="F23" s="262">
        <f t="shared" si="4"/>
        <v>419.93333333333334</v>
      </c>
      <c r="G23" s="262">
        <f t="shared" si="4"/>
        <v>609.82222222222219</v>
      </c>
      <c r="H23" s="262">
        <f t="shared" si="4"/>
        <v>1096.5333333333333</v>
      </c>
      <c r="I23" s="262">
        <f t="shared" si="4"/>
        <v>1061.8444444444444</v>
      </c>
      <c r="J23" s="262">
        <f t="shared" si="4"/>
        <v>1111.5555555555554</v>
      </c>
      <c r="K23" s="262">
        <f t="shared" si="4"/>
        <v>1684.288888888889</v>
      </c>
      <c r="L23" s="262">
        <f t="shared" si="4"/>
        <v>1125.5999999999999</v>
      </c>
      <c r="M23" s="262">
        <f t="shared" si="4"/>
        <v>1183.5777777777778</v>
      </c>
      <c r="N23" s="262">
        <f t="shared" si="4"/>
        <v>1325.6888888888891</v>
      </c>
      <c r="O23" s="262">
        <f t="shared" si="4"/>
        <v>1033.2222222222222</v>
      </c>
      <c r="P23" s="13">
        <f t="shared" si="3"/>
        <v>13363.133333333337</v>
      </c>
    </row>
    <row r="24" spans="1:29" s="2" customFormat="1">
      <c r="A24" s="22">
        <v>2.5</v>
      </c>
      <c r="B24" s="4" t="s">
        <v>37</v>
      </c>
      <c r="C24" s="13">
        <f t="shared" si="4"/>
        <v>73.36</v>
      </c>
      <c r="D24" s="13">
        <f t="shared" si="4"/>
        <v>24.293333333333329</v>
      </c>
      <c r="E24" s="13">
        <f t="shared" si="4"/>
        <v>41.093333333333334</v>
      </c>
      <c r="F24" s="13">
        <f t="shared" si="4"/>
        <v>31.279999999999994</v>
      </c>
      <c r="G24" s="13">
        <f t="shared" si="4"/>
        <v>11.893333333333333</v>
      </c>
      <c r="H24" s="13">
        <f t="shared" si="4"/>
        <v>5.92</v>
      </c>
      <c r="I24" s="13">
        <f t="shared" si="4"/>
        <v>112.96000000000001</v>
      </c>
      <c r="J24" s="13">
        <f t="shared" si="4"/>
        <v>116.32000000000001</v>
      </c>
      <c r="K24" s="13">
        <f t="shared" si="4"/>
        <v>15.306666666666663</v>
      </c>
      <c r="L24" s="13">
        <f t="shared" si="4"/>
        <v>54.719999999999992</v>
      </c>
      <c r="M24" s="13">
        <f t="shared" si="4"/>
        <v>25.573333333333334</v>
      </c>
      <c r="N24" s="13">
        <f t="shared" si="4"/>
        <v>88.906666666666666</v>
      </c>
      <c r="O24" s="13">
        <f t="shared" si="4"/>
        <v>30.373333333333328</v>
      </c>
      <c r="P24" s="13">
        <f t="shared" si="3"/>
        <v>632</v>
      </c>
    </row>
    <row r="25" spans="1:29" s="2" customFormat="1">
      <c r="A25" s="22">
        <v>3</v>
      </c>
      <c r="B25" s="4" t="s">
        <v>38</v>
      </c>
      <c r="C25" s="13">
        <f t="shared" si="4"/>
        <v>157.66666666666666</v>
      </c>
      <c r="D25" s="13">
        <f t="shared" si="4"/>
        <v>149.66666666666666</v>
      </c>
      <c r="E25" s="13">
        <f t="shared" si="4"/>
        <v>69.400000000000006</v>
      </c>
      <c r="F25" s="13">
        <f t="shared" si="4"/>
        <v>41.977777777777781</v>
      </c>
      <c r="G25" s="13">
        <f t="shared" si="4"/>
        <v>39.022222222222219</v>
      </c>
      <c r="H25" s="13">
        <f t="shared" si="4"/>
        <v>75.711111111111109</v>
      </c>
      <c r="I25" s="13">
        <f t="shared" si="4"/>
        <v>52.333333333333336</v>
      </c>
      <c r="J25" s="13">
        <f t="shared" si="4"/>
        <v>188.46666666666667</v>
      </c>
      <c r="K25" s="13">
        <f t="shared" si="4"/>
        <v>348.95555555555558</v>
      </c>
      <c r="L25" s="13">
        <f t="shared" si="4"/>
        <v>60.577777777777783</v>
      </c>
      <c r="M25" s="13">
        <f t="shared" si="4"/>
        <v>168.64444444444447</v>
      </c>
      <c r="N25" s="13">
        <f t="shared" si="4"/>
        <v>161.46666666666664</v>
      </c>
      <c r="O25" s="13">
        <f t="shared" si="4"/>
        <v>180.86666666666667</v>
      </c>
      <c r="P25" s="13">
        <f>SUM(C25:O25)</f>
        <v>1694.7555555555555</v>
      </c>
    </row>
    <row r="26" spans="1:29" s="2" customFormat="1">
      <c r="A26" s="22">
        <v>0.4</v>
      </c>
      <c r="B26" s="4" t="s">
        <v>39</v>
      </c>
      <c r="C26" s="13">
        <f t="shared" si="4"/>
        <v>1077.5</v>
      </c>
      <c r="D26" s="13">
        <f t="shared" si="4"/>
        <v>516.66666666666663</v>
      </c>
      <c r="E26" s="13">
        <f t="shared" si="4"/>
        <v>620</v>
      </c>
      <c r="F26" s="13">
        <f t="shared" si="4"/>
        <v>305</v>
      </c>
      <c r="G26" s="13">
        <f t="shared" si="4"/>
        <v>452.5</v>
      </c>
      <c r="H26" s="13">
        <f t="shared" si="4"/>
        <v>290.83333333333331</v>
      </c>
      <c r="I26" s="13">
        <f t="shared" si="4"/>
        <v>785</v>
      </c>
      <c r="J26" s="13">
        <f t="shared" si="4"/>
        <v>1130.8333333333333</v>
      </c>
      <c r="K26" s="13">
        <f t="shared" si="4"/>
        <v>899.16666666666663</v>
      </c>
      <c r="L26" s="13">
        <f t="shared" si="4"/>
        <v>785.83333333333326</v>
      </c>
      <c r="M26" s="13">
        <f t="shared" si="4"/>
        <v>728.33333333333326</v>
      </c>
      <c r="N26" s="13">
        <f t="shared" si="4"/>
        <v>904.16666666666663</v>
      </c>
      <c r="O26" s="13">
        <f t="shared" si="4"/>
        <v>1061.6666666666667</v>
      </c>
      <c r="P26" s="13">
        <f t="shared" si="3"/>
        <v>9557.4999999999982</v>
      </c>
    </row>
    <row r="27" spans="1:29" s="2" customFormat="1">
      <c r="A27" s="22">
        <v>1.5</v>
      </c>
      <c r="B27" s="4" t="s">
        <v>15</v>
      </c>
      <c r="C27" s="13">
        <f t="shared" si="4"/>
        <v>375.77777777777777</v>
      </c>
      <c r="D27" s="13">
        <f t="shared" si="4"/>
        <v>166.66666666666666</v>
      </c>
      <c r="E27" s="13">
        <f t="shared" si="4"/>
        <v>303.55555555555554</v>
      </c>
      <c r="F27" s="13">
        <f t="shared" si="4"/>
        <v>114.22222222222223</v>
      </c>
      <c r="G27" s="13">
        <f t="shared" si="4"/>
        <v>205.33333333333334</v>
      </c>
      <c r="H27" s="13">
        <f t="shared" si="4"/>
        <v>404.22222222222223</v>
      </c>
      <c r="I27" s="13">
        <f t="shared" si="4"/>
        <v>493.33333333333331</v>
      </c>
      <c r="J27" s="13">
        <f t="shared" si="4"/>
        <v>293.33333333333331</v>
      </c>
      <c r="K27" s="13">
        <f t="shared" si="4"/>
        <v>610.22222222222229</v>
      </c>
      <c r="L27" s="13">
        <f t="shared" si="4"/>
        <v>266</v>
      </c>
      <c r="M27" s="13">
        <f t="shared" si="4"/>
        <v>440.66666666666669</v>
      </c>
      <c r="N27" s="13">
        <f t="shared" si="4"/>
        <v>407.33333333333331</v>
      </c>
      <c r="O27" s="13">
        <f t="shared" si="4"/>
        <v>281.33333333333331</v>
      </c>
      <c r="P27" s="13">
        <f t="shared" si="3"/>
        <v>4362</v>
      </c>
      <c r="AC27" s="2" t="s">
        <v>14</v>
      </c>
    </row>
    <row r="28" spans="1:29" s="2" customFormat="1">
      <c r="A28" s="22">
        <v>157</v>
      </c>
      <c r="B28" s="4" t="s">
        <v>40</v>
      </c>
      <c r="C28" s="13">
        <f t="shared" si="4"/>
        <v>373.51242038216566</v>
      </c>
      <c r="D28" s="13">
        <f t="shared" si="4"/>
        <v>93.610828025477701</v>
      </c>
      <c r="E28" s="13">
        <f t="shared" si="4"/>
        <v>376.22002123142249</v>
      </c>
      <c r="F28" s="13">
        <f t="shared" si="4"/>
        <v>59.2828025477707</v>
      </c>
      <c r="G28" s="13">
        <f t="shared" si="4"/>
        <v>150.22275796178343</v>
      </c>
      <c r="H28" s="13">
        <f t="shared" si="4"/>
        <v>108.11358811040338</v>
      </c>
      <c r="I28" s="13">
        <f t="shared" si="4"/>
        <v>158.23403397027599</v>
      </c>
      <c r="J28" s="13">
        <f t="shared" si="4"/>
        <v>303.45709129511681</v>
      </c>
      <c r="K28" s="13">
        <f t="shared" si="4"/>
        <v>322.84560509554143</v>
      </c>
      <c r="L28" s="13">
        <f t="shared" si="4"/>
        <v>712.77729299639077</v>
      </c>
      <c r="M28" s="13">
        <f t="shared" si="4"/>
        <v>305.97823779193209</v>
      </c>
      <c r="N28" s="13">
        <f t="shared" si="4"/>
        <v>1405.4865180467091</v>
      </c>
      <c r="O28" s="13">
        <f t="shared" si="4"/>
        <v>523.93651804670924</v>
      </c>
      <c r="P28" s="13">
        <f t="shared" si="3"/>
        <v>4893.677715501698</v>
      </c>
      <c r="AC28" s="2" t="s">
        <v>14</v>
      </c>
    </row>
    <row r="29" spans="1:29" s="2" customFormat="1">
      <c r="A29" s="22">
        <v>0.05</v>
      </c>
      <c r="B29" s="14" t="s">
        <v>41</v>
      </c>
      <c r="C29" s="23">
        <f t="shared" si="4"/>
        <v>483.00348020000632</v>
      </c>
      <c r="D29" s="23">
        <f t="shared" si="4"/>
        <v>490.2015555158855</v>
      </c>
      <c r="E29" s="23">
        <f t="shared" si="4"/>
        <v>422.37415770936184</v>
      </c>
      <c r="F29" s="23">
        <f t="shared" si="4"/>
        <v>537.17198015523707</v>
      </c>
      <c r="G29" s="23">
        <f t="shared" si="4"/>
        <v>408.21300194915455</v>
      </c>
      <c r="H29" s="23">
        <f t="shared" si="4"/>
        <v>487.88039227693633</v>
      </c>
      <c r="I29" s="23">
        <f t="shared" si="4"/>
        <v>398.920831857064</v>
      </c>
      <c r="J29" s="23">
        <f t="shared" si="4"/>
        <v>555.09728012309745</v>
      </c>
      <c r="K29" s="23">
        <f t="shared" si="4"/>
        <v>456.95278817249346</v>
      </c>
      <c r="L29" s="23">
        <f t="shared" si="4"/>
        <v>588.58647411860591</v>
      </c>
      <c r="M29" s="23">
        <f t="shared" si="4"/>
        <v>329.39781653468151</v>
      </c>
      <c r="N29" s="23">
        <f t="shared" si="4"/>
        <v>459.49184463722764</v>
      </c>
      <c r="O29" s="23">
        <f t="shared" si="4"/>
        <v>500.81572013883789</v>
      </c>
      <c r="P29" s="23">
        <f t="shared" si="3"/>
        <v>6118.10732338859</v>
      </c>
      <c r="AC29" s="2" t="s">
        <v>14</v>
      </c>
    </row>
    <row r="30" spans="1:29" s="2" customFormat="1">
      <c r="B30" s="24"/>
      <c r="C30" s="25"/>
      <c r="D30" s="26"/>
      <c r="E30" s="27" t="s">
        <v>14</v>
      </c>
      <c r="F30" s="27"/>
      <c r="G30" s="27"/>
      <c r="H30" s="27"/>
      <c r="I30" s="27"/>
      <c r="J30" s="27"/>
      <c r="K30" s="27"/>
      <c r="L30" s="27"/>
      <c r="M30" s="27"/>
      <c r="N30" s="27"/>
      <c r="O30" s="27"/>
      <c r="P30" s="27"/>
      <c r="R30" s="28"/>
      <c r="AC30" s="2" t="s">
        <v>14</v>
      </c>
    </row>
    <row r="31" spans="1:29" s="2" customFormat="1">
      <c r="B31" s="6" t="s">
        <v>18</v>
      </c>
      <c r="C31" s="21" t="s">
        <v>20</v>
      </c>
      <c r="D31" s="21" t="s">
        <v>21</v>
      </c>
      <c r="E31" s="21" t="s">
        <v>22</v>
      </c>
      <c r="F31" s="21" t="s">
        <v>23</v>
      </c>
      <c r="G31" s="21" t="s">
        <v>24</v>
      </c>
      <c r="H31" s="21" t="s">
        <v>25</v>
      </c>
      <c r="I31" s="21" t="s">
        <v>26</v>
      </c>
      <c r="J31" s="21" t="s">
        <v>27</v>
      </c>
      <c r="K31" s="21" t="s">
        <v>28</v>
      </c>
      <c r="L31" s="21" t="s">
        <v>29</v>
      </c>
      <c r="M31" s="21" t="s">
        <v>30</v>
      </c>
      <c r="N31" s="21" t="s">
        <v>31</v>
      </c>
      <c r="O31" s="21" t="s">
        <v>32</v>
      </c>
      <c r="P31" s="21" t="s">
        <v>83</v>
      </c>
      <c r="Q31" s="10"/>
      <c r="R31" s="2" t="s">
        <v>14</v>
      </c>
      <c r="S31" s="10"/>
      <c r="AC31" s="2" t="s">
        <v>14</v>
      </c>
    </row>
    <row r="32" spans="1:29" s="2" customFormat="1">
      <c r="B32" s="4" t="s">
        <v>33</v>
      </c>
      <c r="C32" s="440">
        <v>0.03</v>
      </c>
      <c r="D32" s="441">
        <v>0.03</v>
      </c>
      <c r="E32" s="441">
        <v>0.03</v>
      </c>
      <c r="F32" s="441">
        <v>0.03</v>
      </c>
      <c r="G32" s="441">
        <v>0.03</v>
      </c>
      <c r="H32" s="441">
        <v>0.03</v>
      </c>
      <c r="I32" s="441">
        <v>0.03</v>
      </c>
      <c r="J32" s="441">
        <v>0.03</v>
      </c>
      <c r="K32" s="441">
        <v>0.03</v>
      </c>
      <c r="L32" s="441">
        <v>0.03</v>
      </c>
      <c r="M32" s="441">
        <v>0.03</v>
      </c>
      <c r="N32" s="441">
        <v>0.03</v>
      </c>
      <c r="O32" s="442">
        <v>0.03</v>
      </c>
      <c r="P32" s="29">
        <f t="shared" ref="P32:P42" si="5">AVERAGE(C32:O32)</f>
        <v>3.0000000000000009E-2</v>
      </c>
      <c r="Q32" s="10"/>
      <c r="S32" s="10"/>
      <c r="AC32" s="2" t="s">
        <v>14</v>
      </c>
    </row>
    <row r="33" spans="2:29" s="2" customFormat="1">
      <c r="B33" s="4" t="s">
        <v>9</v>
      </c>
      <c r="C33" s="443">
        <v>0.05</v>
      </c>
      <c r="D33" s="444">
        <v>0.05</v>
      </c>
      <c r="E33" s="444">
        <v>0.05</v>
      </c>
      <c r="F33" s="444">
        <v>0.05</v>
      </c>
      <c r="G33" s="444">
        <v>0.05</v>
      </c>
      <c r="H33" s="444">
        <v>0.05</v>
      </c>
      <c r="I33" s="444">
        <v>0.05</v>
      </c>
      <c r="J33" s="444">
        <v>0.05</v>
      </c>
      <c r="K33" s="444">
        <v>0.05</v>
      </c>
      <c r="L33" s="444">
        <v>0.05</v>
      </c>
      <c r="M33" s="444">
        <v>0.05</v>
      </c>
      <c r="N33" s="444">
        <v>0.05</v>
      </c>
      <c r="O33" s="445">
        <v>0.05</v>
      </c>
      <c r="P33" s="29">
        <f t="shared" si="5"/>
        <v>0.05</v>
      </c>
      <c r="Q33" s="10"/>
      <c r="S33" s="10"/>
      <c r="AC33" s="2" t="s">
        <v>14</v>
      </c>
    </row>
    <row r="34" spans="2:29" s="10" customFormat="1">
      <c r="B34" s="11" t="s">
        <v>34</v>
      </c>
      <c r="C34" s="446">
        <v>7.0000000000000007E-2</v>
      </c>
      <c r="D34" s="447">
        <v>7.0000000000000007E-2</v>
      </c>
      <c r="E34" s="447">
        <v>7.0000000000000007E-2</v>
      </c>
      <c r="F34" s="447">
        <v>7.0000000000000007E-2</v>
      </c>
      <c r="G34" s="447">
        <v>7.0000000000000007E-2</v>
      </c>
      <c r="H34" s="447">
        <v>7.0000000000000007E-2</v>
      </c>
      <c r="I34" s="447">
        <v>7.0000000000000007E-2</v>
      </c>
      <c r="J34" s="447">
        <v>7.0000000000000007E-2</v>
      </c>
      <c r="K34" s="447">
        <v>7.0000000000000007E-2</v>
      </c>
      <c r="L34" s="447">
        <v>7.0000000000000007E-2</v>
      </c>
      <c r="M34" s="447">
        <v>7.0000000000000007E-2</v>
      </c>
      <c r="N34" s="447">
        <v>7.0000000000000007E-2</v>
      </c>
      <c r="O34" s="448">
        <v>7.0000000000000007E-2</v>
      </c>
      <c r="P34" s="29">
        <f t="shared" si="5"/>
        <v>7.0000000000000034E-2</v>
      </c>
      <c r="R34" s="2"/>
      <c r="AC34" s="10" t="s">
        <v>14</v>
      </c>
    </row>
    <row r="35" spans="2:29" s="10" customFormat="1">
      <c r="B35" s="11" t="s">
        <v>35</v>
      </c>
      <c r="C35" s="30">
        <v>0.05</v>
      </c>
      <c r="D35" s="30">
        <v>0.05</v>
      </c>
      <c r="E35" s="30">
        <v>7.4999999999999997E-2</v>
      </c>
      <c r="F35" s="30">
        <v>0.1</v>
      </c>
      <c r="G35" s="30">
        <v>7.4999999999999997E-2</v>
      </c>
      <c r="H35" s="30">
        <v>7.4999999999999997E-2</v>
      </c>
      <c r="I35" s="30">
        <v>0.15</v>
      </c>
      <c r="J35" s="30">
        <v>0.1</v>
      </c>
      <c r="K35" s="30">
        <v>0.1</v>
      </c>
      <c r="L35" s="30">
        <v>0.15</v>
      </c>
      <c r="M35" s="30">
        <v>7.4999999999999997E-2</v>
      </c>
      <c r="N35" s="30">
        <v>0.05</v>
      </c>
      <c r="O35" s="30">
        <v>0.1</v>
      </c>
      <c r="P35" s="29">
        <f t="shared" si="5"/>
        <v>8.8461538461538466E-2</v>
      </c>
      <c r="Q35" s="29"/>
      <c r="AC35" s="10" t="s">
        <v>14</v>
      </c>
    </row>
    <row r="36" spans="2:29" s="10" customFormat="1">
      <c r="B36" s="11" t="s">
        <v>36</v>
      </c>
      <c r="C36" s="440">
        <v>0.22500000000000001</v>
      </c>
      <c r="D36" s="441">
        <v>0.22500000000000001</v>
      </c>
      <c r="E36" s="441">
        <v>0.22500000000000001</v>
      </c>
      <c r="F36" s="441">
        <v>0.22500000000000001</v>
      </c>
      <c r="G36" s="441">
        <v>0.22500000000000001</v>
      </c>
      <c r="H36" s="441">
        <v>0.22500000000000001</v>
      </c>
      <c r="I36" s="441">
        <v>0.22500000000000001</v>
      </c>
      <c r="J36" s="441">
        <v>0.22500000000000001</v>
      </c>
      <c r="K36" s="441">
        <v>0.22500000000000001</v>
      </c>
      <c r="L36" s="441">
        <v>0.22500000000000001</v>
      </c>
      <c r="M36" s="441">
        <v>0.22500000000000001</v>
      </c>
      <c r="N36" s="441">
        <v>0.22500000000000001</v>
      </c>
      <c r="O36" s="442">
        <v>0.22500000000000001</v>
      </c>
      <c r="P36" s="29">
        <f t="shared" si="5"/>
        <v>0.22500000000000006</v>
      </c>
      <c r="Q36" s="31"/>
      <c r="AC36" s="10" t="s">
        <v>14</v>
      </c>
    </row>
    <row r="37" spans="2:29" s="2" customFormat="1">
      <c r="B37" s="4" t="s">
        <v>37</v>
      </c>
      <c r="C37" s="443">
        <v>0.1</v>
      </c>
      <c r="D37" s="444">
        <v>2.5000000000000001E-2</v>
      </c>
      <c r="E37" s="444">
        <v>0.17499999999999999</v>
      </c>
      <c r="F37" s="444">
        <v>0.1</v>
      </c>
      <c r="G37" s="444">
        <v>0.1</v>
      </c>
      <c r="H37" s="444">
        <v>0</v>
      </c>
      <c r="I37" s="444">
        <v>0.1</v>
      </c>
      <c r="J37" s="444">
        <v>0.125</v>
      </c>
      <c r="K37" s="444">
        <v>0</v>
      </c>
      <c r="L37" s="444">
        <v>0.1</v>
      </c>
      <c r="M37" s="444">
        <v>2.5000000000000001E-2</v>
      </c>
      <c r="N37" s="444">
        <v>0.05</v>
      </c>
      <c r="O37" s="445">
        <v>2.5000000000000001E-2</v>
      </c>
      <c r="P37" s="29">
        <v>8.3094732132025298E-2</v>
      </c>
      <c r="Q37" s="31"/>
      <c r="R37" s="10"/>
      <c r="S37" s="10"/>
      <c r="AC37" s="2" t="s">
        <v>14</v>
      </c>
    </row>
    <row r="38" spans="2:29" s="2" customFormat="1">
      <c r="B38" s="4" t="s">
        <v>38</v>
      </c>
      <c r="C38" s="446">
        <v>0.1</v>
      </c>
      <c r="D38" s="447">
        <v>0.17499999999999999</v>
      </c>
      <c r="E38" s="447">
        <v>2.5000000000000001E-2</v>
      </c>
      <c r="F38" s="447">
        <v>0.1</v>
      </c>
      <c r="G38" s="447">
        <v>0.1</v>
      </c>
      <c r="H38" s="447">
        <v>0.2</v>
      </c>
      <c r="I38" s="447">
        <v>0.1</v>
      </c>
      <c r="J38" s="447">
        <v>7.4999999999999997E-2</v>
      </c>
      <c r="K38" s="447">
        <v>0.2</v>
      </c>
      <c r="L38" s="447">
        <v>0.1</v>
      </c>
      <c r="M38" s="447">
        <v>0.17499999999999999</v>
      </c>
      <c r="N38" s="447">
        <v>0.15</v>
      </c>
      <c r="O38" s="448">
        <v>0.17499999999999999</v>
      </c>
      <c r="P38" s="29">
        <v>5.1520652483359318E-2</v>
      </c>
      <c r="Q38" s="4"/>
      <c r="R38" s="32"/>
      <c r="AC38" s="2" t="s">
        <v>14</v>
      </c>
    </row>
    <row r="39" spans="2:29" s="2" customFormat="1">
      <c r="B39" s="4" t="s">
        <v>39</v>
      </c>
      <c r="C39" s="30">
        <v>0.15</v>
      </c>
      <c r="D39" s="30">
        <v>0.15</v>
      </c>
      <c r="E39" s="30">
        <v>0.05</v>
      </c>
      <c r="F39" s="30">
        <v>0.125</v>
      </c>
      <c r="G39" s="30">
        <v>0.15</v>
      </c>
      <c r="H39" s="30">
        <v>7.4999999999999997E-2</v>
      </c>
      <c r="I39" s="30">
        <v>7.4999999999999997E-2</v>
      </c>
      <c r="J39" s="30">
        <v>0.15</v>
      </c>
      <c r="K39" s="30">
        <v>7.4999999999999997E-2</v>
      </c>
      <c r="L39" s="30">
        <v>0.05</v>
      </c>
      <c r="M39" s="30">
        <v>0.05</v>
      </c>
      <c r="N39" s="30">
        <v>7.4999999999999997E-2</v>
      </c>
      <c r="O39" s="30">
        <v>7.4999999999999997E-2</v>
      </c>
      <c r="P39" s="29">
        <f t="shared" si="5"/>
        <v>9.6153846153846131E-2</v>
      </c>
      <c r="Q39" s="29"/>
      <c r="R39" s="10"/>
      <c r="S39" s="10"/>
      <c r="AC39" s="2" t="s">
        <v>14</v>
      </c>
    </row>
    <row r="40" spans="2:29" s="2" customFormat="1">
      <c r="B40" s="4" t="s">
        <v>15</v>
      </c>
      <c r="C40" s="30">
        <v>0.1</v>
      </c>
      <c r="D40" s="30">
        <v>0.05</v>
      </c>
      <c r="E40" s="30">
        <v>0.15</v>
      </c>
      <c r="F40" s="30">
        <v>0.1</v>
      </c>
      <c r="G40" s="30">
        <v>0.05</v>
      </c>
      <c r="H40" s="30">
        <v>0.125</v>
      </c>
      <c r="I40" s="30">
        <v>0.1</v>
      </c>
      <c r="J40" s="30">
        <v>0.05</v>
      </c>
      <c r="K40" s="30">
        <v>0.15</v>
      </c>
      <c r="L40" s="30">
        <v>0.1</v>
      </c>
      <c r="M40" s="30">
        <v>0.125</v>
      </c>
      <c r="N40" s="30">
        <v>0.15</v>
      </c>
      <c r="O40" s="30">
        <v>0.15</v>
      </c>
      <c r="P40" s="29">
        <f t="shared" si="5"/>
        <v>0.10769230769230768</v>
      </c>
      <c r="Q40" s="29"/>
      <c r="S40" s="10"/>
      <c r="AC40" s="2" t="s">
        <v>14</v>
      </c>
    </row>
    <row r="41" spans="2:29" s="2" customFormat="1">
      <c r="B41" s="4" t="s">
        <v>40</v>
      </c>
      <c r="C41" s="30">
        <v>7.4999999999999997E-2</v>
      </c>
      <c r="D41" s="30">
        <v>0.125</v>
      </c>
      <c r="E41" s="30">
        <v>0.1</v>
      </c>
      <c r="F41" s="30">
        <v>0.05</v>
      </c>
      <c r="G41" s="30">
        <v>0.1</v>
      </c>
      <c r="H41" s="30">
        <v>0.1</v>
      </c>
      <c r="I41" s="30">
        <v>0.05</v>
      </c>
      <c r="J41" s="30">
        <v>7.4999999999999997E-2</v>
      </c>
      <c r="K41" s="30">
        <v>0.05</v>
      </c>
      <c r="L41" s="30">
        <v>7.4999999999999997E-2</v>
      </c>
      <c r="M41" s="30">
        <v>0.125</v>
      </c>
      <c r="N41" s="30">
        <v>0.1</v>
      </c>
      <c r="O41" s="30">
        <v>0.05</v>
      </c>
      <c r="P41" s="29">
        <f t="shared" si="5"/>
        <v>8.2692307692307704E-2</v>
      </c>
      <c r="Q41" s="28"/>
      <c r="S41" s="10"/>
      <c r="AC41" s="2" t="s">
        <v>14</v>
      </c>
    </row>
    <row r="42" spans="2:29" s="2" customFormat="1">
      <c r="B42" s="14" t="s">
        <v>41</v>
      </c>
      <c r="C42" s="449">
        <v>0.05</v>
      </c>
      <c r="D42" s="450">
        <v>0.05</v>
      </c>
      <c r="E42" s="450">
        <v>0.05</v>
      </c>
      <c r="F42" s="450">
        <v>0.05</v>
      </c>
      <c r="G42" s="450">
        <v>0.05</v>
      </c>
      <c r="H42" s="450">
        <v>0.05</v>
      </c>
      <c r="I42" s="450">
        <v>0.05</v>
      </c>
      <c r="J42" s="450">
        <v>0.05</v>
      </c>
      <c r="K42" s="450">
        <v>0.05</v>
      </c>
      <c r="L42" s="450">
        <v>0.05</v>
      </c>
      <c r="M42" s="450">
        <v>0.05</v>
      </c>
      <c r="N42" s="450">
        <v>0.05</v>
      </c>
      <c r="O42" s="451">
        <v>0.05</v>
      </c>
      <c r="P42" s="33">
        <f t="shared" si="5"/>
        <v>0.05</v>
      </c>
      <c r="Q42" s="29"/>
      <c r="S42" s="10"/>
    </row>
    <row r="43" spans="2:29" s="2" customFormat="1">
      <c r="B43" s="24"/>
      <c r="C43" s="34">
        <f t="shared" ref="C43:O43" si="6">SUM(C32:C42)</f>
        <v>1</v>
      </c>
      <c r="D43" s="34">
        <f t="shared" si="6"/>
        <v>1</v>
      </c>
      <c r="E43" s="34">
        <f t="shared" si="6"/>
        <v>1</v>
      </c>
      <c r="F43" s="34">
        <f t="shared" si="6"/>
        <v>1</v>
      </c>
      <c r="G43" s="34">
        <f t="shared" si="6"/>
        <v>1</v>
      </c>
      <c r="H43" s="34">
        <f t="shared" si="6"/>
        <v>1</v>
      </c>
      <c r="I43" s="34">
        <f t="shared" si="6"/>
        <v>1</v>
      </c>
      <c r="J43" s="34">
        <f t="shared" si="6"/>
        <v>1</v>
      </c>
      <c r="K43" s="34">
        <f t="shared" si="6"/>
        <v>1</v>
      </c>
      <c r="L43" s="34">
        <f t="shared" si="6"/>
        <v>1</v>
      </c>
      <c r="M43" s="34">
        <f t="shared" si="6"/>
        <v>1.0000000000000002</v>
      </c>
      <c r="N43" s="34">
        <f t="shared" si="6"/>
        <v>1</v>
      </c>
      <c r="O43" s="34">
        <f t="shared" si="6"/>
        <v>1</v>
      </c>
      <c r="P43" s="35">
        <f>(SUM(P32:P42))</f>
        <v>0.93461538461538485</v>
      </c>
      <c r="Q43" s="35"/>
      <c r="S43" s="10"/>
    </row>
    <row r="44" spans="2:29" s="2" customFormat="1">
      <c r="B44" s="36"/>
      <c r="C44" s="19"/>
      <c r="D44" s="19"/>
      <c r="E44" s="19"/>
      <c r="F44" s="19"/>
      <c r="G44" s="19"/>
      <c r="H44" s="19"/>
      <c r="I44" s="19"/>
      <c r="J44" s="19"/>
      <c r="K44" s="19"/>
      <c r="L44" s="19"/>
      <c r="M44" s="19"/>
      <c r="N44" s="19"/>
      <c r="O44" s="19"/>
      <c r="P44" s="19"/>
      <c r="S44" s="10"/>
    </row>
    <row r="45" spans="2:29" s="2" customFormat="1">
      <c r="B45" s="6" t="s">
        <v>84</v>
      </c>
      <c r="C45" s="21" t="s">
        <v>20</v>
      </c>
      <c r="D45" s="21" t="s">
        <v>21</v>
      </c>
      <c r="E45" s="21" t="s">
        <v>22</v>
      </c>
      <c r="F45" s="21" t="s">
        <v>23</v>
      </c>
      <c r="G45" s="21" t="s">
        <v>24</v>
      </c>
      <c r="H45" s="21" t="s">
        <v>25</v>
      </c>
      <c r="I45" s="21" t="s">
        <v>26</v>
      </c>
      <c r="J45" s="21" t="s">
        <v>27</v>
      </c>
      <c r="K45" s="21" t="s">
        <v>28</v>
      </c>
      <c r="L45" s="21" t="s">
        <v>29</v>
      </c>
      <c r="M45" s="21" t="s">
        <v>30</v>
      </c>
      <c r="N45" s="21" t="s">
        <v>31</v>
      </c>
      <c r="O45" s="21" t="s">
        <v>32</v>
      </c>
      <c r="P45" s="21" t="s">
        <v>81</v>
      </c>
    </row>
    <row r="46" spans="2:29" s="2" customFormat="1">
      <c r="B46" s="4" t="s">
        <v>33</v>
      </c>
      <c r="C46" s="263">
        <f>C19*C32</f>
        <v>16.587540983606562</v>
      </c>
      <c r="D46" s="263">
        <f t="shared" ref="D46:O46" si="7">D19*D32</f>
        <v>8.4196721311475411</v>
      </c>
      <c r="E46" s="263">
        <f t="shared" si="7"/>
        <v>14.006885245901637</v>
      </c>
      <c r="F46" s="263">
        <f t="shared" si="7"/>
        <v>7.108196721311475</v>
      </c>
      <c r="G46" s="263">
        <f t="shared" si="7"/>
        <v>12.096065573770492</v>
      </c>
      <c r="H46" s="263">
        <f t="shared" si="7"/>
        <v>17.989836065573769</v>
      </c>
      <c r="I46" s="263">
        <f t="shared" si="7"/>
        <v>17.491803278688522</v>
      </c>
      <c r="J46" s="263">
        <f t="shared" si="7"/>
        <v>13.82393442622951</v>
      </c>
      <c r="K46" s="263">
        <f t="shared" si="7"/>
        <v>23.554426229508195</v>
      </c>
      <c r="L46" s="263">
        <f t="shared" si="7"/>
        <v>13.330491803278688</v>
      </c>
      <c r="M46" s="263">
        <f t="shared" si="7"/>
        <v>23.121311475409836</v>
      </c>
      <c r="N46" s="263">
        <f t="shared" si="7"/>
        <v>21.434754098360656</v>
      </c>
      <c r="O46" s="263">
        <f t="shared" si="7"/>
        <v>15.234426229508195</v>
      </c>
      <c r="P46" s="37">
        <f>SUM(C46:O46)</f>
        <v>204.19934426229506</v>
      </c>
    </row>
    <row r="47" spans="2:29" s="2" customFormat="1">
      <c r="B47" s="4" t="s">
        <v>9</v>
      </c>
      <c r="C47" s="263">
        <f t="shared" ref="C47:O56" si="8">C20*C33</f>
        <v>41.146464646464651</v>
      </c>
      <c r="D47" s="263">
        <f t="shared" si="8"/>
        <v>17.742424242424246</v>
      </c>
      <c r="E47" s="263">
        <f t="shared" si="8"/>
        <v>35.739393939393942</v>
      </c>
      <c r="F47" s="263">
        <f t="shared" si="8"/>
        <v>14.416161616161617</v>
      </c>
      <c r="G47" s="263">
        <f t="shared" si="8"/>
        <v>25.197979797979798</v>
      </c>
      <c r="H47" s="263">
        <f t="shared" si="8"/>
        <v>42.365656565656565</v>
      </c>
      <c r="I47" s="263">
        <f t="shared" si="8"/>
        <v>43.652525252525265</v>
      </c>
      <c r="J47" s="263">
        <f t="shared" si="8"/>
        <v>36.524242424242431</v>
      </c>
      <c r="K47" s="263">
        <f t="shared" si="8"/>
        <v>66.51515151515153</v>
      </c>
      <c r="L47" s="263">
        <f t="shared" si="8"/>
        <v>33.939393939393952</v>
      </c>
      <c r="M47" s="263">
        <f t="shared" si="8"/>
        <v>57.204040404040406</v>
      </c>
      <c r="N47" s="263">
        <f t="shared" si="8"/>
        <v>48.603030303030302</v>
      </c>
      <c r="O47" s="263">
        <f t="shared" si="8"/>
        <v>34.513131313131318</v>
      </c>
      <c r="P47" s="37">
        <f>SUM(C47:O47)</f>
        <v>497.55959595959609</v>
      </c>
    </row>
    <row r="48" spans="2:29" s="10" customFormat="1">
      <c r="B48" s="11" t="s">
        <v>34</v>
      </c>
      <c r="C48" s="263">
        <f t="shared" si="8"/>
        <v>73.013043478260883</v>
      </c>
      <c r="D48" s="263">
        <f t="shared" si="8"/>
        <v>30.331304347826091</v>
      </c>
      <c r="E48" s="263">
        <f t="shared" si="8"/>
        <v>58.767536231884073</v>
      </c>
      <c r="F48" s="263">
        <f t="shared" si="8"/>
        <v>23.513913043478265</v>
      </c>
      <c r="G48" s="263">
        <f t="shared" si="8"/>
        <v>43.022608695652181</v>
      </c>
      <c r="H48" s="263">
        <f t="shared" si="8"/>
        <v>73.256521739130434</v>
      </c>
      <c r="I48" s="263">
        <f t="shared" si="8"/>
        <v>78.306666666666658</v>
      </c>
      <c r="J48" s="263">
        <f t="shared" si="8"/>
        <v>66.177391304347836</v>
      </c>
      <c r="K48" s="263">
        <f t="shared" si="8"/>
        <v>108.93014492753625</v>
      </c>
      <c r="L48" s="263">
        <f t="shared" si="8"/>
        <v>60.764057971014509</v>
      </c>
      <c r="M48" s="263">
        <f t="shared" si="8"/>
        <v>93.453043478260895</v>
      </c>
      <c r="N48" s="263">
        <f t="shared" si="8"/>
        <v>85.083478260869569</v>
      </c>
      <c r="O48" s="263">
        <f t="shared" si="8"/>
        <v>59.250434782608707</v>
      </c>
      <c r="P48" s="37">
        <f>SUM(C48:O48)</f>
        <v>853.87014492753633</v>
      </c>
    </row>
    <row r="49" spans="1:18" s="10" customFormat="1">
      <c r="B49" s="11" t="s">
        <v>35</v>
      </c>
      <c r="C49" s="263">
        <f t="shared" si="8"/>
        <v>29.62</v>
      </c>
      <c r="D49" s="263">
        <f t="shared" si="8"/>
        <v>22.633333333333336</v>
      </c>
      <c r="E49" s="263">
        <f t="shared" si="8"/>
        <v>41.309999999999995</v>
      </c>
      <c r="F49" s="263">
        <f t="shared" si="8"/>
        <v>41.88</v>
      </c>
      <c r="G49" s="263">
        <f t="shared" si="8"/>
        <v>54.019999999999996</v>
      </c>
      <c r="H49" s="263">
        <f t="shared" si="8"/>
        <v>48.35</v>
      </c>
      <c r="I49" s="263">
        <f t="shared" si="8"/>
        <v>78.84</v>
      </c>
      <c r="J49" s="263">
        <f t="shared" si="8"/>
        <v>43.813333333333333</v>
      </c>
      <c r="K49" s="263">
        <f t="shared" si="8"/>
        <v>72.453333333333333</v>
      </c>
      <c r="L49" s="263">
        <f t="shared" si="8"/>
        <v>104.36</v>
      </c>
      <c r="M49" s="263">
        <f t="shared" si="8"/>
        <v>27.45</v>
      </c>
      <c r="N49" s="263">
        <f t="shared" si="8"/>
        <v>41.54</v>
      </c>
      <c r="O49" s="263">
        <f t="shared" si="8"/>
        <v>70.400000000000006</v>
      </c>
      <c r="P49" s="37">
        <f>SUM(C49:O49)</f>
        <v>676.67</v>
      </c>
    </row>
    <row r="50" spans="1:18" s="10" customFormat="1">
      <c r="B50" s="11" t="s">
        <v>36</v>
      </c>
      <c r="C50" s="263">
        <f t="shared" si="8"/>
        <v>300.95</v>
      </c>
      <c r="D50" s="263">
        <f t="shared" si="8"/>
        <v>118.46500000000002</v>
      </c>
      <c r="E50" s="263">
        <f t="shared" si="8"/>
        <v>190.57500000000002</v>
      </c>
      <c r="F50" s="263">
        <f t="shared" si="8"/>
        <v>94.484999999999999</v>
      </c>
      <c r="G50" s="263">
        <f t="shared" si="8"/>
        <v>137.21</v>
      </c>
      <c r="H50" s="263">
        <f t="shared" si="8"/>
        <v>246.72</v>
      </c>
      <c r="I50" s="263">
        <f t="shared" si="8"/>
        <v>238.91499999999999</v>
      </c>
      <c r="J50" s="263">
        <f t="shared" si="8"/>
        <v>250.09999999999997</v>
      </c>
      <c r="K50" s="263">
        <f t="shared" si="8"/>
        <v>378.96500000000003</v>
      </c>
      <c r="L50" s="263">
        <f t="shared" si="8"/>
        <v>253.26</v>
      </c>
      <c r="M50" s="263">
        <f t="shared" si="8"/>
        <v>266.30500000000001</v>
      </c>
      <c r="N50" s="263">
        <f t="shared" si="8"/>
        <v>298.28000000000003</v>
      </c>
      <c r="O50" s="263">
        <f t="shared" si="8"/>
        <v>232.47499999999999</v>
      </c>
      <c r="P50" s="37">
        <f>SUM(C50:O50)</f>
        <v>3006.7049999999995</v>
      </c>
    </row>
    <row r="51" spans="1:18" s="2" customFormat="1">
      <c r="B51" s="4" t="s">
        <v>37</v>
      </c>
      <c r="C51" s="263">
        <f t="shared" si="8"/>
        <v>7.3360000000000003</v>
      </c>
      <c r="D51" s="263">
        <f t="shared" si="8"/>
        <v>0.60733333333333328</v>
      </c>
      <c r="E51" s="263">
        <f t="shared" si="8"/>
        <v>7.1913333333333327</v>
      </c>
      <c r="F51" s="263">
        <f t="shared" si="8"/>
        <v>3.1279999999999997</v>
      </c>
      <c r="G51" s="263">
        <f t="shared" si="8"/>
        <v>1.1893333333333334</v>
      </c>
      <c r="H51" s="263">
        <f t="shared" si="8"/>
        <v>0</v>
      </c>
      <c r="I51" s="263">
        <f t="shared" si="8"/>
        <v>11.296000000000001</v>
      </c>
      <c r="J51" s="263">
        <f t="shared" si="8"/>
        <v>14.540000000000001</v>
      </c>
      <c r="K51" s="263">
        <f t="shared" si="8"/>
        <v>0</v>
      </c>
      <c r="L51" s="263">
        <f t="shared" si="8"/>
        <v>5.4719999999999995</v>
      </c>
      <c r="M51" s="263">
        <f t="shared" si="8"/>
        <v>0.63933333333333342</v>
      </c>
      <c r="N51" s="263">
        <f t="shared" si="8"/>
        <v>4.4453333333333331</v>
      </c>
      <c r="O51" s="263">
        <f t="shared" si="8"/>
        <v>0.75933333333333319</v>
      </c>
      <c r="P51" s="37">
        <f t="shared" ref="P51:P56" si="9">SUM(C51:O51)</f>
        <v>56.603999999999992</v>
      </c>
    </row>
    <row r="52" spans="1:18" s="2" customFormat="1">
      <c r="B52" s="4" t="s">
        <v>38</v>
      </c>
      <c r="C52" s="263">
        <f t="shared" si="8"/>
        <v>15.766666666666666</v>
      </c>
      <c r="D52" s="263">
        <f t="shared" si="8"/>
        <v>26.191666666666663</v>
      </c>
      <c r="E52" s="263">
        <f t="shared" si="8"/>
        <v>1.7350000000000003</v>
      </c>
      <c r="F52" s="263">
        <f t="shared" si="8"/>
        <v>4.1977777777777785</v>
      </c>
      <c r="G52" s="263">
        <f t="shared" si="8"/>
        <v>3.902222222222222</v>
      </c>
      <c r="H52" s="263">
        <f t="shared" si="8"/>
        <v>15.142222222222223</v>
      </c>
      <c r="I52" s="263">
        <f t="shared" si="8"/>
        <v>5.2333333333333343</v>
      </c>
      <c r="J52" s="263">
        <f t="shared" si="8"/>
        <v>14.135</v>
      </c>
      <c r="K52" s="263">
        <f t="shared" si="8"/>
        <v>69.791111111111121</v>
      </c>
      <c r="L52" s="263">
        <f t="shared" si="8"/>
        <v>6.0577777777777788</v>
      </c>
      <c r="M52" s="263">
        <f t="shared" si="8"/>
        <v>29.512777777777782</v>
      </c>
      <c r="N52" s="263">
        <f t="shared" si="8"/>
        <v>24.219999999999995</v>
      </c>
      <c r="O52" s="263">
        <f t="shared" si="8"/>
        <v>31.651666666666667</v>
      </c>
      <c r="P52" s="37">
        <f t="shared" si="9"/>
        <v>247.53722222222225</v>
      </c>
      <c r="Q52" s="4"/>
      <c r="R52" s="32"/>
    </row>
    <row r="53" spans="1:18" s="2" customFormat="1">
      <c r="B53" s="4" t="s">
        <v>39</v>
      </c>
      <c r="C53" s="263">
        <f t="shared" si="8"/>
        <v>161.625</v>
      </c>
      <c r="D53" s="263">
        <f t="shared" si="8"/>
        <v>77.499999999999986</v>
      </c>
      <c r="E53" s="263">
        <f t="shared" si="8"/>
        <v>31</v>
      </c>
      <c r="F53" s="263">
        <f t="shared" si="8"/>
        <v>38.125</v>
      </c>
      <c r="G53" s="263">
        <f t="shared" si="8"/>
        <v>67.875</v>
      </c>
      <c r="H53" s="263">
        <f t="shared" si="8"/>
        <v>21.812499999999996</v>
      </c>
      <c r="I53" s="263">
        <f t="shared" si="8"/>
        <v>58.875</v>
      </c>
      <c r="J53" s="263">
        <f t="shared" si="8"/>
        <v>169.62499999999997</v>
      </c>
      <c r="K53" s="263">
        <f t="shared" si="8"/>
        <v>67.4375</v>
      </c>
      <c r="L53" s="263">
        <f t="shared" si="8"/>
        <v>39.291666666666664</v>
      </c>
      <c r="M53" s="263">
        <f t="shared" si="8"/>
        <v>36.416666666666664</v>
      </c>
      <c r="N53" s="263">
        <f t="shared" si="8"/>
        <v>67.8125</v>
      </c>
      <c r="O53" s="263">
        <f t="shared" si="8"/>
        <v>79.625</v>
      </c>
      <c r="P53" s="37">
        <f t="shared" si="9"/>
        <v>917.02083333333326</v>
      </c>
    </row>
    <row r="54" spans="1:18" s="2" customFormat="1">
      <c r="B54" s="4" t="s">
        <v>15</v>
      </c>
      <c r="C54" s="263">
        <f t="shared" si="8"/>
        <v>37.577777777777776</v>
      </c>
      <c r="D54" s="263">
        <f t="shared" si="8"/>
        <v>8.3333333333333339</v>
      </c>
      <c r="E54" s="263">
        <f t="shared" si="8"/>
        <v>45.533333333333331</v>
      </c>
      <c r="F54" s="263">
        <f t="shared" si="8"/>
        <v>11.422222222222224</v>
      </c>
      <c r="G54" s="263">
        <f t="shared" si="8"/>
        <v>10.266666666666667</v>
      </c>
      <c r="H54" s="263">
        <f t="shared" si="8"/>
        <v>50.527777777777779</v>
      </c>
      <c r="I54" s="263">
        <f t="shared" si="8"/>
        <v>49.333333333333336</v>
      </c>
      <c r="J54" s="263">
        <f t="shared" si="8"/>
        <v>14.666666666666666</v>
      </c>
      <c r="K54" s="263">
        <f t="shared" si="8"/>
        <v>91.533333333333346</v>
      </c>
      <c r="L54" s="263">
        <f t="shared" si="8"/>
        <v>26.6</v>
      </c>
      <c r="M54" s="263">
        <f t="shared" si="8"/>
        <v>55.083333333333336</v>
      </c>
      <c r="N54" s="263">
        <f t="shared" si="8"/>
        <v>61.099999999999994</v>
      </c>
      <c r="O54" s="263">
        <f t="shared" si="8"/>
        <v>42.199999999999996</v>
      </c>
      <c r="P54" s="37">
        <f t="shared" si="9"/>
        <v>504.17777777777775</v>
      </c>
    </row>
    <row r="55" spans="1:18" s="2" customFormat="1">
      <c r="B55" s="4" t="s">
        <v>40</v>
      </c>
      <c r="C55" s="263">
        <f t="shared" si="8"/>
        <v>28.013431528662423</v>
      </c>
      <c r="D55" s="263">
        <f t="shared" si="8"/>
        <v>11.701353503184713</v>
      </c>
      <c r="E55" s="263">
        <f t="shared" si="8"/>
        <v>37.622002123142252</v>
      </c>
      <c r="F55" s="263">
        <f t="shared" si="8"/>
        <v>2.9641401273885353</v>
      </c>
      <c r="G55" s="263">
        <f t="shared" si="8"/>
        <v>15.022275796178343</v>
      </c>
      <c r="H55" s="263">
        <f t="shared" si="8"/>
        <v>10.811358811040339</v>
      </c>
      <c r="I55" s="263">
        <f t="shared" si="8"/>
        <v>7.9117016985137996</v>
      </c>
      <c r="J55" s="263">
        <f t="shared" si="8"/>
        <v>22.75928184713376</v>
      </c>
      <c r="K55" s="263">
        <f t="shared" si="8"/>
        <v>16.142280254777074</v>
      </c>
      <c r="L55" s="263">
        <f t="shared" si="8"/>
        <v>53.458296974729308</v>
      </c>
      <c r="M55" s="263">
        <f t="shared" si="8"/>
        <v>38.247279723991511</v>
      </c>
      <c r="N55" s="263">
        <f t="shared" si="8"/>
        <v>140.54865180467093</v>
      </c>
      <c r="O55" s="263">
        <f t="shared" si="8"/>
        <v>26.196825902335462</v>
      </c>
      <c r="P55" s="37">
        <f t="shared" si="9"/>
        <v>411.3988800957485</v>
      </c>
      <c r="R55" s="10"/>
    </row>
    <row r="56" spans="1:18">
      <c r="B56" s="14" t="s">
        <v>41</v>
      </c>
      <c r="C56" s="264">
        <f t="shared" si="8"/>
        <v>24.150174010000317</v>
      </c>
      <c r="D56" s="264">
        <f t="shared" si="8"/>
        <v>24.510077775794276</v>
      </c>
      <c r="E56" s="264">
        <f t="shared" si="8"/>
        <v>21.118707885468094</v>
      </c>
      <c r="F56" s="264">
        <f t="shared" si="8"/>
        <v>26.858599007761853</v>
      </c>
      <c r="G56" s="264">
        <f t="shared" si="8"/>
        <v>20.410650097457729</v>
      </c>
      <c r="H56" s="264">
        <f t="shared" si="8"/>
        <v>24.394019613846819</v>
      </c>
      <c r="I56" s="264">
        <f t="shared" si="8"/>
        <v>19.946041592853202</v>
      </c>
      <c r="J56" s="264">
        <f t="shared" si="8"/>
        <v>27.754864006154875</v>
      </c>
      <c r="K56" s="264">
        <f t="shared" si="8"/>
        <v>22.847639408624673</v>
      </c>
      <c r="L56" s="264">
        <f t="shared" si="8"/>
        <v>29.429323705930297</v>
      </c>
      <c r="M56" s="264">
        <f t="shared" si="8"/>
        <v>16.469890826734076</v>
      </c>
      <c r="N56" s="264">
        <f t="shared" si="8"/>
        <v>22.974592231861383</v>
      </c>
      <c r="O56" s="264">
        <f t="shared" si="8"/>
        <v>25.040786006941897</v>
      </c>
      <c r="P56" s="38">
        <f t="shared" si="9"/>
        <v>305.9053661694295</v>
      </c>
    </row>
    <row r="57" spans="1:18" s="41" customFormat="1">
      <c r="A57" s="2"/>
      <c r="B57" s="39" t="s">
        <v>65</v>
      </c>
      <c r="C57" s="505">
        <f t="shared" ref="C57:P57" si="10">SUM(C46:C56)</f>
        <v>735.78609909143927</v>
      </c>
      <c r="D57" s="505">
        <f t="shared" si="10"/>
        <v>346.43549866704353</v>
      </c>
      <c r="E57" s="505">
        <f t="shared" si="10"/>
        <v>484.59919209245663</v>
      </c>
      <c r="F57" s="505">
        <f t="shared" si="10"/>
        <v>268.09901051610177</v>
      </c>
      <c r="G57" s="505">
        <f t="shared" si="10"/>
        <v>390.21280218326075</v>
      </c>
      <c r="H57" s="505">
        <f t="shared" si="10"/>
        <v>551.36989279524801</v>
      </c>
      <c r="I57" s="505">
        <f t="shared" si="10"/>
        <v>609.80140515591415</v>
      </c>
      <c r="J57" s="505">
        <f t="shared" si="10"/>
        <v>673.91971400810826</v>
      </c>
      <c r="K57" s="505">
        <f t="shared" si="10"/>
        <v>918.1699201133755</v>
      </c>
      <c r="L57" s="505">
        <f t="shared" si="10"/>
        <v>625.96300883879121</v>
      </c>
      <c r="M57" s="505">
        <f>SUM(M46:M56)</f>
        <v>643.90267701954781</v>
      </c>
      <c r="N57" s="505">
        <f t="shared" si="10"/>
        <v>816.04234003212628</v>
      </c>
      <c r="O57" s="505">
        <f>SUM(O46:O56)</f>
        <v>617.34660423452556</v>
      </c>
      <c r="P57" s="40">
        <f t="shared" si="10"/>
        <v>7681.6481647479386</v>
      </c>
    </row>
    <row r="58" spans="1:18">
      <c r="B58" s="36"/>
      <c r="C58" s="42"/>
      <c r="D58" s="42"/>
      <c r="E58" s="42"/>
      <c r="F58" s="42"/>
      <c r="G58" s="42"/>
      <c r="H58" s="42"/>
      <c r="I58" s="42"/>
      <c r="J58" s="42"/>
      <c r="K58" s="42"/>
      <c r="L58" s="42"/>
      <c r="M58" s="42"/>
      <c r="N58" s="42"/>
      <c r="O58" s="42"/>
      <c r="P58" s="42"/>
    </row>
    <row r="59" spans="1:18" s="2" customFormat="1">
      <c r="B59" s="6" t="s">
        <v>87</v>
      </c>
      <c r="C59" s="7" t="s">
        <v>20</v>
      </c>
      <c r="D59" s="7" t="s">
        <v>21</v>
      </c>
      <c r="E59" s="7" t="s">
        <v>22</v>
      </c>
      <c r="F59" s="7" t="s">
        <v>23</v>
      </c>
      <c r="G59" s="7" t="s">
        <v>24</v>
      </c>
      <c r="H59" s="7" t="s">
        <v>25</v>
      </c>
      <c r="I59" s="7" t="s">
        <v>26</v>
      </c>
      <c r="J59" s="7" t="s">
        <v>27</v>
      </c>
      <c r="K59" s="7" t="s">
        <v>28</v>
      </c>
      <c r="L59" s="7" t="s">
        <v>29</v>
      </c>
      <c r="M59" s="7" t="s">
        <v>30</v>
      </c>
      <c r="N59" s="7" t="s">
        <v>31</v>
      </c>
      <c r="O59" s="7" t="s">
        <v>32</v>
      </c>
      <c r="P59" s="7" t="s">
        <v>81</v>
      </c>
    </row>
    <row r="60" spans="1:18">
      <c r="B60" s="11" t="s">
        <v>33</v>
      </c>
      <c r="C60" s="265">
        <f t="shared" ref="C60:C70" si="11">C46/$C$57</f>
        <v>2.254397168428315E-2</v>
      </c>
      <c r="D60" s="265">
        <f t="shared" ref="D60:D70" si="12">D46/$D$57</f>
        <v>2.4303722232690776E-2</v>
      </c>
      <c r="E60" s="265">
        <f t="shared" ref="E60:E70" si="13">E46/$E$57</f>
        <v>2.8904062314716497E-2</v>
      </c>
      <c r="F60" s="265">
        <f t="shared" ref="F60:F70" si="14">F46/$F$57</f>
        <v>2.6513326951964126E-2</v>
      </c>
      <c r="G60" s="265">
        <f t="shared" ref="G60:G70" si="15">G46/$G$57</f>
        <v>3.0998638450846258E-2</v>
      </c>
      <c r="H60" s="265">
        <f t="shared" ref="H60:H70" si="16">H46/$H$57</f>
        <v>3.2627527002556743E-2</v>
      </c>
      <c r="I60" s="265">
        <f t="shared" ref="I60:I70" si="17">I46/$I$57</f>
        <v>2.8684425996388471E-2</v>
      </c>
      <c r="J60" s="265">
        <f t="shared" ref="J60:J70" si="18">J46/$J$57</f>
        <v>2.0512731915812731E-2</v>
      </c>
      <c r="K60" s="265">
        <f t="shared" ref="K60:K70" si="19">K46/$K$57</f>
        <v>2.5653667925213338E-2</v>
      </c>
      <c r="L60" s="265">
        <f t="shared" ref="L60:L70" si="20">L46/$L$57</f>
        <v>2.1295973747726338E-2</v>
      </c>
      <c r="M60" s="265">
        <f t="shared" ref="M60:M70" si="21">M46/$M$57</f>
        <v>3.5908084094994235E-2</v>
      </c>
      <c r="N60" s="265">
        <f t="shared" ref="N60:N70" si="22">N46/$N$57</f>
        <v>2.6266718093961649E-2</v>
      </c>
      <c r="O60" s="265">
        <f t="shared" ref="O60:O70" si="23">O46/$O$57</f>
        <v>2.4677265777460638E-2</v>
      </c>
      <c r="P60" s="265">
        <f t="shared" ref="P60:P70" si="24">P46/$P$57</f>
        <v>2.6582751498485942E-2</v>
      </c>
    </row>
    <row r="61" spans="1:18">
      <c r="B61" s="11" t="s">
        <v>9</v>
      </c>
      <c r="C61" s="265">
        <f t="shared" si="11"/>
        <v>5.5921774952357728E-2</v>
      </c>
      <c r="D61" s="265">
        <f t="shared" si="12"/>
        <v>5.1214221148498273E-2</v>
      </c>
      <c r="E61" s="265">
        <f t="shared" si="13"/>
        <v>7.3750419981251689E-2</v>
      </c>
      <c r="F61" s="265">
        <f t="shared" si="14"/>
        <v>5.3771782254659964E-2</v>
      </c>
      <c r="G61" s="265">
        <f t="shared" si="15"/>
        <v>6.4574969496120585E-2</v>
      </c>
      <c r="H61" s="265">
        <f t="shared" si="16"/>
        <v>7.6837087260745868E-2</v>
      </c>
      <c r="I61" s="265">
        <f t="shared" si="17"/>
        <v>7.1584822342880924E-2</v>
      </c>
      <c r="J61" s="265">
        <f t="shared" si="18"/>
        <v>5.4196726501760994E-2</v>
      </c>
      <c r="K61" s="265">
        <f t="shared" si="19"/>
        <v>7.2443182964367039E-2</v>
      </c>
      <c r="L61" s="265">
        <f t="shared" si="20"/>
        <v>5.4219488148914897E-2</v>
      </c>
      <c r="M61" s="265">
        <f t="shared" si="21"/>
        <v>8.883957536692115E-2</v>
      </c>
      <c r="N61" s="265">
        <f t="shared" si="22"/>
        <v>5.955944675752594E-2</v>
      </c>
      <c r="O61" s="265">
        <f t="shared" si="23"/>
        <v>5.5905598372774118E-2</v>
      </c>
      <c r="P61" s="265">
        <f t="shared" si="24"/>
        <v>6.4772505234353281E-2</v>
      </c>
    </row>
    <row r="62" spans="1:18">
      <c r="B62" s="11" t="s">
        <v>34</v>
      </c>
      <c r="C62" s="265">
        <f t="shared" si="11"/>
        <v>9.9231343957732532E-2</v>
      </c>
      <c r="D62" s="265">
        <f t="shared" si="12"/>
        <v>8.755252987794207E-2</v>
      </c>
      <c r="E62" s="265">
        <f t="shared" si="13"/>
        <v>0.12127039663052476</v>
      </c>
      <c r="F62" s="265">
        <f t="shared" si="14"/>
        <v>8.7706079176543772E-2</v>
      </c>
      <c r="G62" s="265">
        <f t="shared" si="15"/>
        <v>0.11025422142722757</v>
      </c>
      <c r="H62" s="265">
        <f t="shared" si="16"/>
        <v>0.13286275274797121</v>
      </c>
      <c r="I62" s="265">
        <f t="shared" si="17"/>
        <v>0.12841339164616256</v>
      </c>
      <c r="J62" s="265">
        <f t="shared" si="18"/>
        <v>9.8197737696024162E-2</v>
      </c>
      <c r="K62" s="265">
        <f t="shared" si="19"/>
        <v>0.1186383288553883</v>
      </c>
      <c r="L62" s="265">
        <f t="shared" si="20"/>
        <v>9.7072921423482256E-2</v>
      </c>
      <c r="M62" s="265">
        <f t="shared" si="21"/>
        <v>0.14513535478813333</v>
      </c>
      <c r="N62" s="265">
        <f t="shared" si="22"/>
        <v>0.10426355850300607</v>
      </c>
      <c r="O62" s="265">
        <f t="shared" si="23"/>
        <v>9.5975962897011241E-2</v>
      </c>
      <c r="P62" s="265">
        <f t="shared" si="24"/>
        <v>0.11115715359706985</v>
      </c>
    </row>
    <row r="63" spans="1:18">
      <c r="B63" s="11" t="s">
        <v>35</v>
      </c>
      <c r="C63" s="265">
        <f t="shared" si="11"/>
        <v>4.0256264744027187E-2</v>
      </c>
      <c r="D63" s="265">
        <f t="shared" si="12"/>
        <v>6.5332026944173116E-2</v>
      </c>
      <c r="E63" s="265">
        <f t="shared" si="13"/>
        <v>8.5245705469765759E-2</v>
      </c>
      <c r="F63" s="265">
        <f t="shared" si="14"/>
        <v>0.15621094579714881</v>
      </c>
      <c r="G63" s="265">
        <f t="shared" si="15"/>
        <v>0.13843728267692734</v>
      </c>
      <c r="H63" s="265">
        <f t="shared" si="16"/>
        <v>8.769067849331201E-2</v>
      </c>
      <c r="I63" s="265">
        <f t="shared" si="17"/>
        <v>0.12928799332602747</v>
      </c>
      <c r="J63" s="265">
        <f t="shared" si="18"/>
        <v>6.5012689824364145E-2</v>
      </c>
      <c r="K63" s="265">
        <f t="shared" si="19"/>
        <v>7.8910593503636897E-2</v>
      </c>
      <c r="L63" s="265">
        <f t="shared" si="20"/>
        <v>0.16671911682704016</v>
      </c>
      <c r="M63" s="265">
        <f t="shared" si="21"/>
        <v>4.2630666061303953E-2</v>
      </c>
      <c r="N63" s="265">
        <f t="shared" si="22"/>
        <v>5.0904221462779294E-2</v>
      </c>
      <c r="O63" s="265">
        <f t="shared" si="23"/>
        <v>0.11403642543282792</v>
      </c>
      <c r="P63" s="265">
        <f t="shared" si="24"/>
        <v>8.8089168559596975E-2</v>
      </c>
    </row>
    <row r="64" spans="1:18">
      <c r="B64" s="11" t="s">
        <v>36</v>
      </c>
      <c r="C64" s="265">
        <f t="shared" si="11"/>
        <v>0.40901832797822352</v>
      </c>
      <c r="D64" s="265">
        <f t="shared" si="12"/>
        <v>0.34195398697826812</v>
      </c>
      <c r="E64" s="265">
        <f t="shared" si="13"/>
        <v>0.39326314015736169</v>
      </c>
      <c r="F64" s="265">
        <f t="shared" si="14"/>
        <v>0.35242576918919782</v>
      </c>
      <c r="G64" s="265">
        <f t="shared" si="15"/>
        <v>0.35162864783600895</v>
      </c>
      <c r="H64" s="265">
        <f t="shared" si="16"/>
        <v>0.44746730502316312</v>
      </c>
      <c r="I64" s="265">
        <f t="shared" si="17"/>
        <v>0.39179148814672565</v>
      </c>
      <c r="J64" s="265">
        <f t="shared" si="18"/>
        <v>0.37111245568487833</v>
      </c>
      <c r="K64" s="265">
        <f t="shared" si="19"/>
        <v>0.41273950681504085</v>
      </c>
      <c r="L64" s="265">
        <f t="shared" si="20"/>
        <v>0.40459259800322145</v>
      </c>
      <c r="M64" s="265">
        <f t="shared" si="21"/>
        <v>0.41357958198380879</v>
      </c>
      <c r="N64" s="265">
        <f t="shared" si="22"/>
        <v>0.36552024982950915</v>
      </c>
      <c r="O64" s="265">
        <f t="shared" si="23"/>
        <v>0.37657127844455496</v>
      </c>
      <c r="P64" s="265">
        <f t="shared" si="24"/>
        <v>0.3914140475475239</v>
      </c>
    </row>
    <row r="65" spans="2:16" s="3" customFormat="1">
      <c r="B65" s="4" t="s">
        <v>37</v>
      </c>
      <c r="C65" s="265">
        <f t="shared" si="11"/>
        <v>9.9702889318765506E-3</v>
      </c>
      <c r="D65" s="265">
        <f t="shared" si="12"/>
        <v>1.7530920926698585E-3</v>
      </c>
      <c r="E65" s="265">
        <f t="shared" si="13"/>
        <v>1.483975510211189E-2</v>
      </c>
      <c r="F65" s="265">
        <f t="shared" si="14"/>
        <v>1.166733138618628E-2</v>
      </c>
      <c r="G65" s="265">
        <f t="shared" si="15"/>
        <v>3.0479095680073847E-3</v>
      </c>
      <c r="H65" s="265">
        <f t="shared" si="16"/>
        <v>0</v>
      </c>
      <c r="I65" s="265">
        <f t="shared" si="17"/>
        <v>1.8524063579538386E-2</v>
      </c>
      <c r="J65" s="265">
        <f t="shared" si="18"/>
        <v>2.1575270314506727E-2</v>
      </c>
      <c r="K65" s="265">
        <f t="shared" si="19"/>
        <v>0</v>
      </c>
      <c r="L65" s="265">
        <f t="shared" si="20"/>
        <v>8.7417306178379037E-3</v>
      </c>
      <c r="M65" s="265">
        <f t="shared" si="21"/>
        <v>9.929036734132484E-4</v>
      </c>
      <c r="N65" s="265">
        <f t="shared" si="22"/>
        <v>5.4474297659093613E-3</v>
      </c>
      <c r="O65" s="265">
        <f t="shared" si="23"/>
        <v>1.2299951568938538E-3</v>
      </c>
      <c r="P65" s="265">
        <f t="shared" si="24"/>
        <v>7.3687311350398672E-3</v>
      </c>
    </row>
    <row r="66" spans="2:16" s="3" customFormat="1">
      <c r="B66" s="4" t="s">
        <v>38</v>
      </c>
      <c r="C66" s="265">
        <f t="shared" si="11"/>
        <v>2.1428329083867721E-2</v>
      </c>
      <c r="D66" s="265">
        <f t="shared" si="12"/>
        <v>7.5603299221478654E-2</v>
      </c>
      <c r="E66" s="265">
        <f t="shared" si="13"/>
        <v>3.5802783585098916E-3</v>
      </c>
      <c r="F66" s="265">
        <f t="shared" si="14"/>
        <v>1.5657565351311374E-2</v>
      </c>
      <c r="G66" s="265">
        <f t="shared" si="15"/>
        <v>1.0000241407737233E-2</v>
      </c>
      <c r="H66" s="265">
        <f t="shared" si="16"/>
        <v>2.7462910869972563E-2</v>
      </c>
      <c r="I66" s="265">
        <f t="shared" si="17"/>
        <v>8.5820289836742412E-3</v>
      </c>
      <c r="J66" s="265">
        <f t="shared" si="18"/>
        <v>2.0974308521014617E-2</v>
      </c>
      <c r="K66" s="265">
        <f t="shared" si="19"/>
        <v>7.601110598623545E-2</v>
      </c>
      <c r="L66" s="265">
        <f t="shared" si="20"/>
        <v>9.6775331644842963E-3</v>
      </c>
      <c r="M66" s="265">
        <f t="shared" si="21"/>
        <v>4.5834221274532488E-2</v>
      </c>
      <c r="N66" s="265">
        <f t="shared" si="22"/>
        <v>2.9679832542814498E-2</v>
      </c>
      <c r="O66" s="265">
        <f t="shared" si="23"/>
        <v>5.1270496103097418E-2</v>
      </c>
      <c r="P66" s="265">
        <f t="shared" si="24"/>
        <v>3.2224493612998582E-2</v>
      </c>
    </row>
    <row r="67" spans="2:16" s="3" customFormat="1">
      <c r="B67" s="11" t="s">
        <v>39</v>
      </c>
      <c r="C67" s="265">
        <f t="shared" si="11"/>
        <v>0.21966302462030365</v>
      </c>
      <c r="D67" s="265">
        <f t="shared" si="12"/>
        <v>0.22370686692960595</v>
      </c>
      <c r="E67" s="265">
        <f t="shared" si="13"/>
        <v>6.3970391420061459E-2</v>
      </c>
      <c r="F67" s="265">
        <f t="shared" si="14"/>
        <v>0.14220492618233757</v>
      </c>
      <c r="G67" s="265">
        <f t="shared" si="15"/>
        <v>0.17394354982777571</v>
      </c>
      <c r="H67" s="265">
        <f t="shared" si="16"/>
        <v>3.9560556869397474E-2</v>
      </c>
      <c r="I67" s="265">
        <f t="shared" si="17"/>
        <v>9.6547826066335204E-2</v>
      </c>
      <c r="J67" s="265">
        <f t="shared" si="18"/>
        <v>0.25169912153357654</v>
      </c>
      <c r="K67" s="265">
        <f t="shared" si="19"/>
        <v>7.3447733935427584E-2</v>
      </c>
      <c r="L67" s="265">
        <f t="shared" si="20"/>
        <v>6.2769949840256023E-2</v>
      </c>
      <c r="M67" s="265">
        <f t="shared" si="21"/>
        <v>5.6556165964753574E-2</v>
      </c>
      <c r="N67" s="265">
        <f t="shared" si="22"/>
        <v>8.3099242126738582E-2</v>
      </c>
      <c r="O67" s="265">
        <f t="shared" si="23"/>
        <v>0.12897940873705857</v>
      </c>
      <c r="P67" s="265">
        <f t="shared" si="24"/>
        <v>0.11937813522124829</v>
      </c>
    </row>
    <row r="68" spans="2:16" s="3" customFormat="1">
      <c r="B68" s="11" t="s">
        <v>15</v>
      </c>
      <c r="C68" s="265">
        <f t="shared" si="11"/>
        <v>5.1071606033573386E-2</v>
      </c>
      <c r="D68" s="265">
        <f t="shared" si="12"/>
        <v>2.4054501820387743E-2</v>
      </c>
      <c r="E68" s="265">
        <f t="shared" si="13"/>
        <v>9.3960811483660159E-2</v>
      </c>
      <c r="F68" s="265">
        <f t="shared" si="14"/>
        <v>4.2604492274081765E-2</v>
      </c>
      <c r="G68" s="265">
        <f t="shared" si="15"/>
        <v>2.6310430127418009E-2</v>
      </c>
      <c r="H68" s="265">
        <f t="shared" si="16"/>
        <v>9.1640436734077069E-2</v>
      </c>
      <c r="I68" s="265">
        <f t="shared" si="17"/>
        <v>8.0900655387502393E-2</v>
      </c>
      <c r="J68" s="265">
        <f t="shared" si="18"/>
        <v>2.1763225443335532E-2</v>
      </c>
      <c r="K68" s="265">
        <f t="shared" si="19"/>
        <v>9.9691060802809595E-2</v>
      </c>
      <c r="L68" s="265">
        <f t="shared" si="20"/>
        <v>4.2494523836712039E-2</v>
      </c>
      <c r="M68" s="265">
        <f t="shared" si="21"/>
        <v>8.5546054239592953E-2</v>
      </c>
      <c r="N68" s="265">
        <f t="shared" si="22"/>
        <v>7.4873565993640215E-2</v>
      </c>
      <c r="O68" s="265">
        <f t="shared" si="23"/>
        <v>6.8357061836155364E-2</v>
      </c>
      <c r="P68" s="265">
        <f t="shared" si="24"/>
        <v>6.5634062764227313E-2</v>
      </c>
    </row>
    <row r="69" spans="2:16" s="3" customFormat="1">
      <c r="B69" s="4" t="s">
        <v>40</v>
      </c>
      <c r="C69" s="265">
        <f t="shared" si="11"/>
        <v>3.8072792572805964E-2</v>
      </c>
      <c r="D69" s="265">
        <f t="shared" si="12"/>
        <v>3.3776427497202853E-2</v>
      </c>
      <c r="E69" s="265">
        <f t="shared" si="13"/>
        <v>7.7635296833025572E-2</v>
      </c>
      <c r="F69" s="265">
        <f t="shared" si="14"/>
        <v>1.1056139751066004E-2</v>
      </c>
      <c r="G69" s="265">
        <f t="shared" si="15"/>
        <v>3.8497649775014901E-2</v>
      </c>
      <c r="H69" s="265">
        <f t="shared" si="16"/>
        <v>1.9608177654080131E-2</v>
      </c>
      <c r="I69" s="265">
        <f t="shared" si="17"/>
        <v>1.2974226742706397E-2</v>
      </c>
      <c r="J69" s="265">
        <f t="shared" si="18"/>
        <v>3.3771503302335408E-2</v>
      </c>
      <c r="K69" s="265">
        <f t="shared" si="19"/>
        <v>1.7580929086398113E-2</v>
      </c>
      <c r="L69" s="265">
        <f t="shared" si="20"/>
        <v>8.5401687032431034E-2</v>
      </c>
      <c r="M69" s="265">
        <f t="shared" si="21"/>
        <v>5.9399162465091582E-2</v>
      </c>
      <c r="N69" s="265">
        <f t="shared" si="22"/>
        <v>0.17223205820317822</v>
      </c>
      <c r="O69" s="265">
        <f t="shared" si="23"/>
        <v>4.243455090324507E-2</v>
      </c>
      <c r="P69" s="265">
        <f t="shared" si="24"/>
        <v>5.3556069123773503E-2</v>
      </c>
    </row>
    <row r="70" spans="2:16" s="3" customFormat="1">
      <c r="B70" s="14" t="s">
        <v>41</v>
      </c>
      <c r="C70" s="266">
        <f t="shared" si="11"/>
        <v>3.2822275440948595E-2</v>
      </c>
      <c r="D70" s="266">
        <f t="shared" si="12"/>
        <v>7.0749325257082621E-2</v>
      </c>
      <c r="E70" s="266">
        <f t="shared" si="13"/>
        <v>4.3579742249010719E-2</v>
      </c>
      <c r="F70" s="266">
        <f t="shared" si="14"/>
        <v>0.10018164168550242</v>
      </c>
      <c r="G70" s="266">
        <f t="shared" si="15"/>
        <v>5.2306459406916146E-2</v>
      </c>
      <c r="H70" s="266">
        <f t="shared" si="16"/>
        <v>4.4242567344723649E-2</v>
      </c>
      <c r="I70" s="266">
        <f t="shared" si="17"/>
        <v>3.2709077782058234E-2</v>
      </c>
      <c r="J70" s="266">
        <f t="shared" si="18"/>
        <v>4.1184229262390952E-2</v>
      </c>
      <c r="K70" s="266">
        <f t="shared" si="19"/>
        <v>2.4883890125482928E-2</v>
      </c>
      <c r="L70" s="266">
        <f t="shared" si="20"/>
        <v>4.7014477357893596E-2</v>
      </c>
      <c r="M70" s="266">
        <f t="shared" si="21"/>
        <v>2.557823008745478E-2</v>
      </c>
      <c r="N70" s="266">
        <f t="shared" si="22"/>
        <v>2.8153676720936945E-2</v>
      </c>
      <c r="O70" s="266">
        <f t="shared" si="23"/>
        <v>4.0561956338920888E-2</v>
      </c>
      <c r="P70" s="266">
        <f t="shared" si="24"/>
        <v>3.9822881705682406E-2</v>
      </c>
    </row>
    <row r="71" spans="2:16" s="3" customFormat="1">
      <c r="B71" s="39" t="s">
        <v>65</v>
      </c>
      <c r="C71" s="267">
        <f t="shared" ref="C71:P71" si="25">SUM(C60:C70)</f>
        <v>1</v>
      </c>
      <c r="D71" s="267">
        <f t="shared" si="25"/>
        <v>1</v>
      </c>
      <c r="E71" s="267">
        <f t="shared" si="25"/>
        <v>1</v>
      </c>
      <c r="F71" s="267">
        <f t="shared" si="25"/>
        <v>0.99999999999999978</v>
      </c>
      <c r="G71" s="267">
        <f t="shared" si="25"/>
        <v>1</v>
      </c>
      <c r="H71" s="267">
        <f t="shared" si="25"/>
        <v>1</v>
      </c>
      <c r="I71" s="267">
        <f t="shared" si="25"/>
        <v>0.99999999999999989</v>
      </c>
      <c r="J71" s="267">
        <f t="shared" si="25"/>
        <v>1</v>
      </c>
      <c r="K71" s="267">
        <f t="shared" si="25"/>
        <v>1.0000000000000002</v>
      </c>
      <c r="L71" s="267">
        <f t="shared" si="25"/>
        <v>1</v>
      </c>
      <c r="M71" s="267">
        <f t="shared" si="25"/>
        <v>1</v>
      </c>
      <c r="N71" s="267">
        <f t="shared" si="25"/>
        <v>0.99999999999999989</v>
      </c>
      <c r="O71" s="267">
        <f t="shared" si="25"/>
        <v>1</v>
      </c>
      <c r="P71" s="267">
        <f t="shared" si="25"/>
        <v>1</v>
      </c>
    </row>
    <row r="72" spans="2:16" s="3" customFormat="1">
      <c r="B72" s="11"/>
      <c r="C72" s="12"/>
      <c r="D72" s="12"/>
      <c r="E72" s="12"/>
      <c r="F72" s="12"/>
      <c r="G72" s="12"/>
      <c r="H72" s="12"/>
      <c r="I72" s="12"/>
      <c r="J72" s="12"/>
      <c r="K72" s="12"/>
      <c r="L72" s="12"/>
      <c r="M72" s="12"/>
      <c r="N72" s="12"/>
      <c r="O72" s="12"/>
      <c r="P72" s="12"/>
    </row>
    <row r="73" spans="2:16" s="3" customFormat="1">
      <c r="B73" s="11"/>
      <c r="C73" s="43"/>
      <c r="D73" s="43"/>
      <c r="E73" s="43"/>
      <c r="F73" s="43"/>
      <c r="G73" s="43"/>
      <c r="H73" s="43"/>
      <c r="I73" s="43"/>
      <c r="J73" s="43"/>
      <c r="K73" s="43"/>
      <c r="L73" s="43"/>
      <c r="M73" s="43"/>
      <c r="N73" s="43"/>
      <c r="O73" s="43"/>
      <c r="P73" s="12"/>
    </row>
    <row r="74" spans="2:16" s="3" customFormat="1">
      <c r="B74" s="57" t="s">
        <v>149</v>
      </c>
      <c r="C74" s="21" t="s">
        <v>20</v>
      </c>
      <c r="D74" s="21" t="s">
        <v>21</v>
      </c>
      <c r="E74" s="21" t="s">
        <v>22</v>
      </c>
      <c r="F74" s="21" t="s">
        <v>23</v>
      </c>
      <c r="G74" s="21" t="s">
        <v>24</v>
      </c>
      <c r="H74" s="21" t="s">
        <v>25</v>
      </c>
      <c r="I74" s="21" t="s">
        <v>26</v>
      </c>
      <c r="J74" s="21" t="s">
        <v>27</v>
      </c>
      <c r="K74" s="21" t="s">
        <v>28</v>
      </c>
      <c r="L74" s="21" t="s">
        <v>29</v>
      </c>
      <c r="M74" s="21" t="s">
        <v>30</v>
      </c>
      <c r="N74" s="21" t="s">
        <v>31</v>
      </c>
      <c r="O74" s="21" t="s">
        <v>32</v>
      </c>
      <c r="P74" s="21" t="s">
        <v>81</v>
      </c>
    </row>
    <row r="75" spans="2:16" s="3" customFormat="1">
      <c r="B75" s="4" t="s">
        <v>33</v>
      </c>
      <c r="C75" s="385">
        <f>C46/'2020-21 CC'!C46-1</f>
        <v>0</v>
      </c>
      <c r="D75" s="385">
        <f>D46/'2020-21 CC'!D46-1</f>
        <v>0</v>
      </c>
      <c r="E75" s="385">
        <f>E46/'2020-21 CC'!E46-1</f>
        <v>0</v>
      </c>
      <c r="F75" s="385">
        <f>F46/'2020-21 CC'!F46-1</f>
        <v>0</v>
      </c>
      <c r="G75" s="385">
        <f>G46/'2020-21 CC'!G46-1</f>
        <v>0</v>
      </c>
      <c r="H75" s="385">
        <f>H46/'2020-21 CC'!H46-1</f>
        <v>0</v>
      </c>
      <c r="I75" s="385">
        <f>I46/'2020-21 CC'!I46-1</f>
        <v>0</v>
      </c>
      <c r="J75" s="385">
        <f>J46/'2020-21 CC'!J46-1</f>
        <v>0</v>
      </c>
      <c r="K75" s="385">
        <f>K46/'2020-21 CC'!K46-1</f>
        <v>0</v>
      </c>
      <c r="L75" s="385">
        <f>L46/'2020-21 CC'!L46-1</f>
        <v>0</v>
      </c>
      <c r="M75" s="385">
        <f>M46/'2020-21 CC'!M46-1</f>
        <v>0</v>
      </c>
      <c r="N75" s="385">
        <f>N46/'2020-21 CC'!N46-1</f>
        <v>0</v>
      </c>
      <c r="O75" s="385">
        <f>O46/'2020-21 CC'!O46-1</f>
        <v>0</v>
      </c>
      <c r="P75" s="385">
        <f>P46/'2020-21 CC'!P46-1</f>
        <v>0</v>
      </c>
    </row>
    <row r="76" spans="2:16" s="3" customFormat="1">
      <c r="B76" s="4" t="s">
        <v>9</v>
      </c>
      <c r="C76" s="385">
        <f>C47/'2020-21 CC'!C47-1</f>
        <v>0</v>
      </c>
      <c r="D76" s="385">
        <f>D47/'2020-21 CC'!D47-1</f>
        <v>0</v>
      </c>
      <c r="E76" s="385">
        <f>E47/'2020-21 CC'!E47-1</f>
        <v>0</v>
      </c>
      <c r="F76" s="385">
        <f>F47/'2020-21 CC'!F47-1</f>
        <v>0</v>
      </c>
      <c r="G76" s="385">
        <f>G47/'2020-21 CC'!G47-1</f>
        <v>0</v>
      </c>
      <c r="H76" s="385">
        <f>H47/'2020-21 CC'!H47-1</f>
        <v>0</v>
      </c>
      <c r="I76" s="385">
        <f>I47/'2020-21 CC'!I47-1</f>
        <v>0</v>
      </c>
      <c r="J76" s="385">
        <f>J47/'2020-21 CC'!J47-1</f>
        <v>0</v>
      </c>
      <c r="K76" s="385">
        <f>K47/'2020-21 CC'!K47-1</f>
        <v>0</v>
      </c>
      <c r="L76" s="385">
        <f>L47/'2020-21 CC'!L47-1</f>
        <v>0</v>
      </c>
      <c r="M76" s="385">
        <f>M47/'2020-21 CC'!M47-1</f>
        <v>0</v>
      </c>
      <c r="N76" s="385">
        <f>N47/'2020-21 CC'!N47-1</f>
        <v>0</v>
      </c>
      <c r="O76" s="385">
        <f>O47/'2020-21 CC'!O47-1</f>
        <v>0</v>
      </c>
      <c r="P76" s="385">
        <f>P47/'2020-21 CC'!P47-1</f>
        <v>0</v>
      </c>
    </row>
    <row r="77" spans="2:16" s="3" customFormat="1">
      <c r="B77" s="11" t="s">
        <v>34</v>
      </c>
      <c r="C77" s="385">
        <f>C48/'2020-21 CC'!C48-1</f>
        <v>0</v>
      </c>
      <c r="D77" s="385">
        <f>D48/'2020-21 CC'!D48-1</f>
        <v>0</v>
      </c>
      <c r="E77" s="385">
        <f>E48/'2020-21 CC'!E48-1</f>
        <v>0</v>
      </c>
      <c r="F77" s="385">
        <f>F48/'2020-21 CC'!F48-1</f>
        <v>0</v>
      </c>
      <c r="G77" s="385">
        <f>G48/'2020-21 CC'!G48-1</f>
        <v>0</v>
      </c>
      <c r="H77" s="385">
        <f>H48/'2020-21 CC'!H48-1</f>
        <v>0</v>
      </c>
      <c r="I77" s="385">
        <f>I48/'2020-21 CC'!I48-1</f>
        <v>0</v>
      </c>
      <c r="J77" s="385">
        <f>J48/'2020-21 CC'!J48-1</f>
        <v>0</v>
      </c>
      <c r="K77" s="385">
        <f>K48/'2020-21 CC'!K48-1</f>
        <v>0</v>
      </c>
      <c r="L77" s="385">
        <f>L48/'2020-21 CC'!L48-1</f>
        <v>0</v>
      </c>
      <c r="M77" s="385">
        <f>M48/'2020-21 CC'!M48-1</f>
        <v>0</v>
      </c>
      <c r="N77" s="385">
        <f>N48/'2020-21 CC'!N48-1</f>
        <v>0</v>
      </c>
      <c r="O77" s="385">
        <f>O48/'2020-21 CC'!O48-1</f>
        <v>0</v>
      </c>
      <c r="P77" s="385">
        <f>P48/'2020-21 CC'!P48-1</f>
        <v>0</v>
      </c>
    </row>
    <row r="78" spans="2:16" s="3" customFormat="1">
      <c r="B78" s="11" t="s">
        <v>35</v>
      </c>
      <c r="C78" s="385">
        <f>C49/'2020-21 CC'!C49-1</f>
        <v>0</v>
      </c>
      <c r="D78" s="385">
        <f>D49/'2020-21 CC'!D49-1</f>
        <v>0</v>
      </c>
      <c r="E78" s="385">
        <f>E49/'2020-21 CC'!E49-1</f>
        <v>0</v>
      </c>
      <c r="F78" s="385">
        <f>F49/'2020-21 CC'!F49-1</f>
        <v>0</v>
      </c>
      <c r="G78" s="385">
        <f>G49/'2020-21 CC'!G49-1</f>
        <v>0</v>
      </c>
      <c r="H78" s="385">
        <f>H49/'2020-21 CC'!H49-1</f>
        <v>0</v>
      </c>
      <c r="I78" s="385">
        <f>I49/'2020-21 CC'!I49-1</f>
        <v>0</v>
      </c>
      <c r="J78" s="385">
        <f>J49/'2020-21 CC'!J49-1</f>
        <v>0</v>
      </c>
      <c r="K78" s="385">
        <f>K49/'2020-21 CC'!K49-1</f>
        <v>0</v>
      </c>
      <c r="L78" s="385">
        <f>L49/'2020-21 CC'!L49-1</f>
        <v>0</v>
      </c>
      <c r="M78" s="385">
        <f>M49/'2020-21 CC'!M49-1</f>
        <v>0</v>
      </c>
      <c r="N78" s="385">
        <f>N49/'2020-21 CC'!N49-1</f>
        <v>0</v>
      </c>
      <c r="O78" s="385">
        <f>O49/'2020-21 CC'!O49-1</f>
        <v>0</v>
      </c>
      <c r="P78" s="385">
        <f>P49/'2020-21 CC'!P49-1</f>
        <v>0</v>
      </c>
    </row>
    <row r="79" spans="2:16" s="3" customFormat="1">
      <c r="B79" s="11" t="s">
        <v>36</v>
      </c>
      <c r="C79" s="385">
        <f>C50/'2020-21 CC'!C50-1</f>
        <v>0</v>
      </c>
      <c r="D79" s="385">
        <f>D50/'2020-21 CC'!D50-1</f>
        <v>0</v>
      </c>
      <c r="E79" s="385">
        <f>E50/'2020-21 CC'!E50-1</f>
        <v>0</v>
      </c>
      <c r="F79" s="385">
        <f>F50/'2020-21 CC'!F50-1</f>
        <v>0</v>
      </c>
      <c r="G79" s="385">
        <f>G50/'2020-21 CC'!G50-1</f>
        <v>0</v>
      </c>
      <c r="H79" s="385">
        <f>H50/'2020-21 CC'!H50-1</f>
        <v>0</v>
      </c>
      <c r="I79" s="385">
        <f>I50/'2020-21 CC'!I50-1</f>
        <v>0</v>
      </c>
      <c r="J79" s="385">
        <f>J50/'2020-21 CC'!J50-1</f>
        <v>0</v>
      </c>
      <c r="K79" s="385">
        <f>K50/'2020-21 CC'!K50-1</f>
        <v>0</v>
      </c>
      <c r="L79" s="385">
        <f>L50/'2020-21 CC'!L50-1</f>
        <v>0</v>
      </c>
      <c r="M79" s="385">
        <f>M50/'2020-21 CC'!M50-1</f>
        <v>0</v>
      </c>
      <c r="N79" s="385">
        <f>N50/'2020-21 CC'!N50-1</f>
        <v>0</v>
      </c>
      <c r="O79" s="385">
        <f>O50/'2020-21 CC'!O50-1</f>
        <v>0</v>
      </c>
      <c r="P79" s="385">
        <f>P50/'2020-21 CC'!P50-1</f>
        <v>0</v>
      </c>
    </row>
    <row r="80" spans="2:16" s="3" customFormat="1">
      <c r="B80" s="4" t="s">
        <v>37</v>
      </c>
      <c r="C80" s="385">
        <f>C51/'2020-21 CC'!C51-1</f>
        <v>0</v>
      </c>
      <c r="D80" s="385">
        <f>D51/'2020-21 CC'!D51-1</f>
        <v>0</v>
      </c>
      <c r="E80" s="385">
        <f>E51/'2020-21 CC'!E51-1</f>
        <v>0</v>
      </c>
      <c r="F80" s="385">
        <f>F51/'2020-21 CC'!F51-1</f>
        <v>0</v>
      </c>
      <c r="G80" s="385">
        <f>G51/'2020-21 CC'!G51-1</f>
        <v>0</v>
      </c>
      <c r="H80" s="385" t="e">
        <f>H51/'2020-21 CC'!H51-1</f>
        <v>#DIV/0!</v>
      </c>
      <c r="I80" s="385">
        <f>I51/'2020-21 CC'!I51-1</f>
        <v>0</v>
      </c>
      <c r="J80" s="385">
        <f>J51/'2020-21 CC'!J51-1</f>
        <v>0</v>
      </c>
      <c r="K80" s="385" t="e">
        <f>K51/'2020-21 CC'!K51-1</f>
        <v>#DIV/0!</v>
      </c>
      <c r="L80" s="385">
        <f>L51/'2020-21 CC'!L51-1</f>
        <v>0</v>
      </c>
      <c r="M80" s="385">
        <f>M51/'2020-21 CC'!M51-1</f>
        <v>0</v>
      </c>
      <c r="N80" s="385">
        <f>N51/'2020-21 CC'!N51-1</f>
        <v>0</v>
      </c>
      <c r="O80" s="385">
        <f>O51/'2020-21 CC'!O51-1</f>
        <v>0</v>
      </c>
      <c r="P80" s="385">
        <f>P51/'2020-21 CC'!P51-1</f>
        <v>0</v>
      </c>
    </row>
    <row r="81" spans="1:16">
      <c r="A81" s="3"/>
      <c r="B81" s="4" t="s">
        <v>38</v>
      </c>
      <c r="C81" s="385">
        <f>C52/'2020-21 CC'!C52-1</f>
        <v>0</v>
      </c>
      <c r="D81" s="385">
        <f>D52/'2020-21 CC'!D52-1</f>
        <v>0</v>
      </c>
      <c r="E81" s="385">
        <f>E52/'2020-21 CC'!E52-1</f>
        <v>0</v>
      </c>
      <c r="F81" s="385">
        <f>F52/'2020-21 CC'!F52-1</f>
        <v>0</v>
      </c>
      <c r="G81" s="385">
        <f>G52/'2020-21 CC'!G52-1</f>
        <v>0</v>
      </c>
      <c r="H81" s="385">
        <f>H52/'2020-21 CC'!H52-1</f>
        <v>0</v>
      </c>
      <c r="I81" s="385">
        <f>I52/'2020-21 CC'!I52-1</f>
        <v>0</v>
      </c>
      <c r="J81" s="385">
        <f>J52/'2020-21 CC'!J52-1</f>
        <v>0</v>
      </c>
      <c r="K81" s="385">
        <f>K52/'2020-21 CC'!K52-1</f>
        <v>0</v>
      </c>
      <c r="L81" s="385">
        <f>L52/'2020-21 CC'!L52-1</f>
        <v>0</v>
      </c>
      <c r="M81" s="385">
        <f>M52/'2020-21 CC'!M52-1</f>
        <v>0</v>
      </c>
      <c r="N81" s="385">
        <f>N52/'2020-21 CC'!N52-1</f>
        <v>0</v>
      </c>
      <c r="O81" s="385">
        <f>O52/'2020-21 CC'!O52-1</f>
        <v>0</v>
      </c>
      <c r="P81" s="385">
        <f>P52/'2020-21 CC'!P52-1</f>
        <v>0</v>
      </c>
    </row>
    <row r="82" spans="1:16">
      <c r="A82" s="3"/>
      <c r="B82" s="4" t="s">
        <v>39</v>
      </c>
      <c r="C82" s="385">
        <f>C53/'2020-21 CC'!C53-1</f>
        <v>0</v>
      </c>
      <c r="D82" s="385">
        <f>D53/'2020-21 CC'!D53-1</f>
        <v>0</v>
      </c>
      <c r="E82" s="385">
        <f>E53/'2020-21 CC'!E53-1</f>
        <v>0</v>
      </c>
      <c r="F82" s="385">
        <f>F53/'2020-21 CC'!F53-1</f>
        <v>0</v>
      </c>
      <c r="G82" s="385">
        <f>G53/'2020-21 CC'!G53-1</f>
        <v>0</v>
      </c>
      <c r="H82" s="385">
        <f>H53/'2020-21 CC'!H53-1</f>
        <v>0</v>
      </c>
      <c r="I82" s="385">
        <f>I53/'2020-21 CC'!I53-1</f>
        <v>0</v>
      </c>
      <c r="J82" s="385">
        <f>J53/'2020-21 CC'!J53-1</f>
        <v>0</v>
      </c>
      <c r="K82" s="385">
        <f>K53/'2020-21 CC'!K53-1</f>
        <v>0</v>
      </c>
      <c r="L82" s="385">
        <f>L53/'2020-21 CC'!L53-1</f>
        <v>0</v>
      </c>
      <c r="M82" s="385">
        <f>M53/'2020-21 CC'!M53-1</f>
        <v>0</v>
      </c>
      <c r="N82" s="385">
        <f>N53/'2020-21 CC'!N53-1</f>
        <v>0</v>
      </c>
      <c r="O82" s="385">
        <f>O53/'2020-21 CC'!O53-1</f>
        <v>0</v>
      </c>
      <c r="P82" s="385">
        <f>P53/'2020-21 CC'!P53-1</f>
        <v>0</v>
      </c>
    </row>
    <row r="83" spans="1:16">
      <c r="A83" s="3"/>
      <c r="B83" s="4" t="s">
        <v>15</v>
      </c>
      <c r="C83" s="385">
        <f>C54/'2020-21 CC'!C54-1</f>
        <v>0</v>
      </c>
      <c r="D83" s="385">
        <f>D54/'2020-21 CC'!D54-1</f>
        <v>0</v>
      </c>
      <c r="E83" s="385">
        <f>E54/'2020-21 CC'!E54-1</f>
        <v>0</v>
      </c>
      <c r="F83" s="385">
        <f>F54/'2020-21 CC'!F54-1</f>
        <v>0</v>
      </c>
      <c r="G83" s="385">
        <f>G54/'2020-21 CC'!G54-1</f>
        <v>0</v>
      </c>
      <c r="H83" s="385">
        <f>H54/'2020-21 CC'!H54-1</f>
        <v>0</v>
      </c>
      <c r="I83" s="385">
        <f>I54/'2020-21 CC'!I54-1</f>
        <v>0</v>
      </c>
      <c r="J83" s="385">
        <f>J54/'2020-21 CC'!J54-1</f>
        <v>0</v>
      </c>
      <c r="K83" s="385">
        <f>K54/'2020-21 CC'!K54-1</f>
        <v>0</v>
      </c>
      <c r="L83" s="385">
        <f>L54/'2020-21 CC'!L54-1</f>
        <v>0</v>
      </c>
      <c r="M83" s="385">
        <f>M54/'2020-21 CC'!M54-1</f>
        <v>0</v>
      </c>
      <c r="N83" s="385">
        <f>N54/'2020-21 CC'!N54-1</f>
        <v>0</v>
      </c>
      <c r="O83" s="385">
        <f>O54/'2020-21 CC'!O54-1</f>
        <v>0</v>
      </c>
      <c r="P83" s="385">
        <f>P54/'2020-21 CC'!P54-1</f>
        <v>0</v>
      </c>
    </row>
    <row r="84" spans="1:16">
      <c r="A84" s="3"/>
      <c r="B84" s="4" t="s">
        <v>40</v>
      </c>
      <c r="C84" s="385">
        <f>C55/'2020-21 CC'!C55-1</f>
        <v>0</v>
      </c>
      <c r="D84" s="385">
        <f>D55/'2020-21 CC'!D55-1</f>
        <v>0</v>
      </c>
      <c r="E84" s="385">
        <f>E55/'2020-21 CC'!E55-1</f>
        <v>0</v>
      </c>
      <c r="F84" s="385">
        <f>F55/'2020-21 CC'!F55-1</f>
        <v>0</v>
      </c>
      <c r="G84" s="385">
        <f>G55/'2020-21 CC'!G55-1</f>
        <v>0</v>
      </c>
      <c r="H84" s="385">
        <f>H55/'2020-21 CC'!H55-1</f>
        <v>0</v>
      </c>
      <c r="I84" s="385">
        <f>I55/'2020-21 CC'!I55-1</f>
        <v>0</v>
      </c>
      <c r="J84" s="385">
        <f>J55/'2020-21 CC'!J55-1</f>
        <v>0</v>
      </c>
      <c r="K84" s="385">
        <f>K55/'2020-21 CC'!K55-1</f>
        <v>0</v>
      </c>
      <c r="L84" s="385">
        <f>L55/'2020-21 CC'!L55-1</f>
        <v>0</v>
      </c>
      <c r="M84" s="385">
        <f>M55/'2020-21 CC'!M55-1</f>
        <v>0</v>
      </c>
      <c r="N84" s="385">
        <f>N55/'2020-21 CC'!N55-1</f>
        <v>0</v>
      </c>
      <c r="O84" s="385">
        <f>O55/'2020-21 CC'!O55-1</f>
        <v>0</v>
      </c>
      <c r="P84" s="385">
        <f>P55/'2020-21 CC'!P55-1</f>
        <v>0</v>
      </c>
    </row>
    <row r="85" spans="1:16">
      <c r="A85" s="3"/>
      <c r="B85" s="14" t="s">
        <v>41</v>
      </c>
      <c r="C85" s="390">
        <f>C56/'2020-21 CC'!C56-1</f>
        <v>0</v>
      </c>
      <c r="D85" s="390">
        <f>D56/'2020-21 CC'!D56-1</f>
        <v>0</v>
      </c>
      <c r="E85" s="390">
        <f>E56/'2020-21 CC'!E56-1</f>
        <v>0</v>
      </c>
      <c r="F85" s="390">
        <f>F56/'2020-21 CC'!F56-1</f>
        <v>0</v>
      </c>
      <c r="G85" s="390">
        <f>G56/'2020-21 CC'!G56-1</f>
        <v>0</v>
      </c>
      <c r="H85" s="390">
        <f>H56/'2020-21 CC'!H56-1</f>
        <v>0</v>
      </c>
      <c r="I85" s="390">
        <f>I56/'2020-21 CC'!I56-1</f>
        <v>0</v>
      </c>
      <c r="J85" s="390">
        <f>J56/'2020-21 CC'!J56-1</f>
        <v>0</v>
      </c>
      <c r="K85" s="390">
        <f>K56/'2020-21 CC'!K56-1</f>
        <v>0</v>
      </c>
      <c r="L85" s="390">
        <f>L56/'2020-21 CC'!L56-1</f>
        <v>0</v>
      </c>
      <c r="M85" s="390">
        <f>M56/'2020-21 CC'!M56-1</f>
        <v>0</v>
      </c>
      <c r="N85" s="390">
        <f>N56/'2020-21 CC'!N56-1</f>
        <v>0</v>
      </c>
      <c r="O85" s="390">
        <f>O56/'2020-21 CC'!O56-1</f>
        <v>0</v>
      </c>
      <c r="P85" s="390">
        <f>P56/'2020-21 CC'!P56-1</f>
        <v>0</v>
      </c>
    </row>
    <row r="86" spans="1:16">
      <c r="A86" s="3"/>
      <c r="B86" s="39" t="s">
        <v>65</v>
      </c>
      <c r="C86" s="391">
        <f>C57/'2020-21 CC'!C57-1</f>
        <v>0</v>
      </c>
      <c r="D86" s="391">
        <f>D57/'2020-21 CC'!D57-1</f>
        <v>0</v>
      </c>
      <c r="E86" s="391">
        <f>E57/'2020-21 CC'!E57-1</f>
        <v>0</v>
      </c>
      <c r="F86" s="391">
        <f>F57/'2020-21 CC'!F57-1</f>
        <v>0</v>
      </c>
      <c r="G86" s="391">
        <f>G57/'2020-21 CC'!G57-1</f>
        <v>0</v>
      </c>
      <c r="H86" s="391">
        <f>H57/'2020-21 CC'!H57-1</f>
        <v>0</v>
      </c>
      <c r="I86" s="391">
        <f>I57/'2020-21 CC'!I57-1</f>
        <v>0</v>
      </c>
      <c r="J86" s="391">
        <f>J57/'2020-21 CC'!J57-1</f>
        <v>0</v>
      </c>
      <c r="K86" s="391">
        <f>K57/'2020-21 CC'!K57-1</f>
        <v>0</v>
      </c>
      <c r="L86" s="391">
        <f>L57/'2020-21 CC'!L57-1</f>
        <v>0</v>
      </c>
      <c r="M86" s="391">
        <f>M57/'2020-21 CC'!M57-1</f>
        <v>0</v>
      </c>
      <c r="N86" s="391">
        <f>N57/'2020-21 CC'!N57-1</f>
        <v>0</v>
      </c>
      <c r="O86" s="391">
        <f>O57/'2020-21 CC'!O57-1</f>
        <v>0</v>
      </c>
      <c r="P86" s="391">
        <f>P57/'2020-21 CC'!P57-1</f>
        <v>0</v>
      </c>
    </row>
    <row r="87" spans="1:16">
      <c r="A87" s="3"/>
    </row>
    <row r="88" spans="1:16">
      <c r="A88" s="3"/>
    </row>
    <row r="89" spans="1:16">
      <c r="A89" s="3"/>
    </row>
    <row r="90" spans="1:16">
      <c r="A90" s="3"/>
    </row>
    <row r="91" spans="1:16">
      <c r="A91" s="3"/>
    </row>
    <row r="92" spans="1:16">
      <c r="A92" s="3"/>
    </row>
    <row r="93" spans="1:16">
      <c r="A93" s="3"/>
    </row>
    <row r="94" spans="1:16">
      <c r="A94" s="3"/>
    </row>
    <row r="95" spans="1:16">
      <c r="A95" s="3"/>
    </row>
    <row r="96" spans="1:16">
      <c r="A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row r="116" spans="1:2">
      <c r="A116" s="3"/>
      <c r="B116" s="3"/>
    </row>
    <row r="117" spans="1:2">
      <c r="A117" s="3"/>
      <c r="B117" s="3"/>
    </row>
    <row r="118" spans="1:2">
      <c r="A118" s="3"/>
      <c r="B118" s="3"/>
    </row>
    <row r="119" spans="1:2">
      <c r="A119" s="3"/>
      <c r="B119" s="3"/>
    </row>
    <row r="120" spans="1:2">
      <c r="A120" s="3"/>
      <c r="B120" s="3"/>
    </row>
    <row r="121" spans="1:2">
      <c r="A121" s="3"/>
      <c r="B121" s="3"/>
    </row>
    <row r="122" spans="1:2">
      <c r="A122" s="3"/>
      <c r="B122" s="3"/>
    </row>
    <row r="123" spans="1:2">
      <c r="A123" s="3"/>
      <c r="B123" s="3"/>
    </row>
    <row r="124" spans="1:2">
      <c r="A124" s="3"/>
      <c r="B124" s="3"/>
    </row>
    <row r="125" spans="1:2">
      <c r="A125" s="3"/>
      <c r="B125" s="3"/>
    </row>
    <row r="126" spans="1:2">
      <c r="A126" s="3"/>
      <c r="B126" s="3"/>
    </row>
    <row r="127" spans="1:2">
      <c r="A127" s="3"/>
      <c r="B127" s="3"/>
    </row>
    <row r="128" spans="1:2">
      <c r="A128" s="3"/>
      <c r="B128" s="3"/>
    </row>
    <row r="129" spans="1:2">
      <c r="A129" s="3"/>
      <c r="B129" s="3"/>
    </row>
    <row r="130" spans="1:2">
      <c r="A130" s="3"/>
      <c r="B130" s="3"/>
    </row>
    <row r="131" spans="1:2">
      <c r="A131" s="3"/>
      <c r="B131" s="3"/>
    </row>
    <row r="132" spans="1:2">
      <c r="A132" s="3"/>
      <c r="B132" s="3"/>
    </row>
    <row r="133" spans="1:2">
      <c r="A133" s="3"/>
      <c r="B133" s="3"/>
    </row>
    <row r="134" spans="1:2">
      <c r="A134" s="3"/>
      <c r="B134" s="3"/>
    </row>
    <row r="135" spans="1:2">
      <c r="A135" s="3"/>
      <c r="B135" s="3"/>
    </row>
    <row r="136" spans="1:2">
      <c r="A136" s="3"/>
      <c r="B136" s="3"/>
    </row>
    <row r="137" spans="1:2">
      <c r="A137" s="3"/>
      <c r="B137" s="3"/>
    </row>
    <row r="138" spans="1:2">
      <c r="A138" s="3"/>
      <c r="B138" s="3"/>
    </row>
    <row r="139" spans="1:2">
      <c r="A139" s="3"/>
      <c r="B139" s="3"/>
    </row>
    <row r="140" spans="1:2">
      <c r="A140" s="3"/>
      <c r="B140" s="3"/>
    </row>
    <row r="141" spans="1:2">
      <c r="A141" s="3"/>
      <c r="B141" s="3"/>
    </row>
    <row r="142" spans="1:2">
      <c r="A142" s="3"/>
      <c r="B142" s="3"/>
    </row>
    <row r="143" spans="1:2">
      <c r="A143" s="3"/>
      <c r="B143" s="3"/>
    </row>
    <row r="144" spans="1:2">
      <c r="A144" s="3"/>
      <c r="B144" s="3"/>
    </row>
    <row r="145" spans="1:2">
      <c r="A145" s="3"/>
      <c r="B145" s="3"/>
    </row>
    <row r="146" spans="1:2">
      <c r="A146" s="3"/>
      <c r="B146" s="3"/>
    </row>
    <row r="147" spans="1:2">
      <c r="A147" s="3"/>
      <c r="B147" s="3"/>
    </row>
    <row r="148" spans="1:2">
      <c r="A148" s="3"/>
      <c r="B148" s="3"/>
    </row>
    <row r="149" spans="1:2">
      <c r="A149" s="3"/>
      <c r="B149" s="3"/>
    </row>
    <row r="150" spans="1:2">
      <c r="A150" s="3"/>
      <c r="B150" s="3"/>
    </row>
    <row r="151" spans="1:2">
      <c r="A151" s="3"/>
      <c r="B151" s="3"/>
    </row>
    <row r="152" spans="1:2">
      <c r="A152" s="3"/>
      <c r="B152" s="3"/>
    </row>
    <row r="153" spans="1:2">
      <c r="A153" s="3"/>
      <c r="B153" s="3"/>
    </row>
    <row r="154" spans="1:2">
      <c r="A154" s="3"/>
      <c r="B154" s="3"/>
    </row>
    <row r="155" spans="1:2">
      <c r="A155" s="3"/>
      <c r="B155" s="3"/>
    </row>
    <row r="156" spans="1:2">
      <c r="A156" s="3"/>
      <c r="B156" s="3"/>
    </row>
    <row r="157" spans="1:2">
      <c r="A157" s="3"/>
      <c r="B157" s="3"/>
    </row>
    <row r="158" spans="1:2">
      <c r="A158" s="3"/>
      <c r="B158" s="3"/>
    </row>
    <row r="159" spans="1:2">
      <c r="A159" s="3"/>
      <c r="B159" s="3"/>
    </row>
    <row r="160" spans="1:2">
      <c r="A160" s="3"/>
      <c r="B160" s="3"/>
    </row>
    <row r="161" spans="1:2">
      <c r="A161" s="3"/>
      <c r="B161" s="3"/>
    </row>
    <row r="162" spans="1:2">
      <c r="A162" s="3"/>
      <c r="B162" s="3"/>
    </row>
    <row r="163" spans="1:2">
      <c r="A163" s="3"/>
      <c r="B163" s="3"/>
    </row>
    <row r="164" spans="1:2">
      <c r="A164" s="3"/>
      <c r="B164" s="3"/>
    </row>
    <row r="165" spans="1:2">
      <c r="A165" s="3"/>
      <c r="B165" s="3"/>
    </row>
    <row r="166" spans="1:2">
      <c r="A166" s="3"/>
      <c r="B166" s="3"/>
    </row>
    <row r="167" spans="1:2">
      <c r="A167" s="3"/>
      <c r="B167" s="3"/>
    </row>
    <row r="168" spans="1:2">
      <c r="A168" s="3"/>
      <c r="B168" s="3"/>
    </row>
    <row r="169" spans="1:2">
      <c r="A169" s="3"/>
      <c r="B169" s="3"/>
    </row>
    <row r="170" spans="1:2">
      <c r="A170" s="3"/>
      <c r="B170" s="3"/>
    </row>
    <row r="171" spans="1:2">
      <c r="A171" s="3"/>
      <c r="B171" s="3"/>
    </row>
    <row r="172" spans="1:2">
      <c r="A172" s="3"/>
      <c r="B172" s="3"/>
    </row>
    <row r="173" spans="1:2">
      <c r="A173" s="3"/>
      <c r="B173" s="3"/>
    </row>
    <row r="174" spans="1:2">
      <c r="A174" s="3"/>
      <c r="B174" s="3"/>
    </row>
    <row r="175" spans="1:2">
      <c r="A175" s="3"/>
      <c r="B175" s="3"/>
    </row>
    <row r="176" spans="1:2">
      <c r="A176" s="3"/>
      <c r="B176" s="3"/>
    </row>
    <row r="177" spans="1:2">
      <c r="A177" s="3"/>
      <c r="B177" s="3"/>
    </row>
    <row r="178" spans="1:2">
      <c r="A178" s="3"/>
      <c r="B178" s="3"/>
    </row>
    <row r="179" spans="1:2">
      <c r="A179" s="3"/>
      <c r="B179" s="3"/>
    </row>
    <row r="180" spans="1:2">
      <c r="A180" s="3"/>
      <c r="B180" s="3"/>
    </row>
    <row r="181" spans="1:2">
      <c r="A181" s="3"/>
      <c r="B181" s="3"/>
    </row>
    <row r="182" spans="1:2">
      <c r="A182" s="3"/>
      <c r="B182" s="3"/>
    </row>
    <row r="183" spans="1:2">
      <c r="A183" s="3"/>
      <c r="B183" s="3"/>
    </row>
    <row r="184" spans="1:2">
      <c r="A184" s="3"/>
      <c r="B184" s="3"/>
    </row>
    <row r="185" spans="1:2">
      <c r="A185" s="3"/>
      <c r="B185" s="3"/>
    </row>
    <row r="186" spans="1:2">
      <c r="A186" s="3"/>
      <c r="B186" s="3"/>
    </row>
    <row r="187" spans="1:2">
      <c r="A187" s="3"/>
      <c r="B187" s="3"/>
    </row>
    <row r="188" spans="1:2">
      <c r="A188" s="3"/>
      <c r="B188" s="3"/>
    </row>
    <row r="189" spans="1:2">
      <c r="A189" s="3"/>
      <c r="B189" s="3"/>
    </row>
    <row r="190" spans="1:2">
      <c r="A190" s="3"/>
      <c r="B190" s="3"/>
    </row>
    <row r="191" spans="1:2">
      <c r="A191" s="3"/>
      <c r="B191" s="3"/>
    </row>
    <row r="192" spans="1:2">
      <c r="A192" s="3"/>
      <c r="B192" s="3"/>
    </row>
    <row r="193" spans="1:2">
      <c r="A193" s="3"/>
      <c r="B193" s="3"/>
    </row>
    <row r="194" spans="1:2">
      <c r="A194" s="3"/>
      <c r="B194" s="3"/>
    </row>
    <row r="195" spans="1:2">
      <c r="A195" s="3"/>
      <c r="B195" s="3"/>
    </row>
    <row r="196" spans="1:2">
      <c r="A196" s="3"/>
      <c r="B196" s="3"/>
    </row>
    <row r="197" spans="1:2">
      <c r="A197" s="3"/>
      <c r="B197" s="3"/>
    </row>
    <row r="198" spans="1:2">
      <c r="A198" s="3"/>
      <c r="B198" s="3"/>
    </row>
    <row r="199" spans="1:2">
      <c r="A199" s="3"/>
      <c r="B199" s="3"/>
    </row>
    <row r="200" spans="1:2">
      <c r="A200" s="3"/>
      <c r="B200" s="3"/>
    </row>
    <row r="201" spans="1:2">
      <c r="A201" s="3"/>
      <c r="B201" s="3"/>
    </row>
    <row r="202" spans="1:2">
      <c r="A202" s="3"/>
      <c r="B202" s="3"/>
    </row>
    <row r="203" spans="1:2">
      <c r="A203" s="3"/>
      <c r="B203" s="3"/>
    </row>
    <row r="204" spans="1:2">
      <c r="A204" s="3"/>
      <c r="B204" s="3"/>
    </row>
    <row r="205" spans="1:2">
      <c r="A205" s="3"/>
      <c r="B205" s="3"/>
    </row>
    <row r="206" spans="1:2">
      <c r="A206" s="3"/>
      <c r="B206" s="3"/>
    </row>
    <row r="207" spans="1:2">
      <c r="A207" s="3"/>
      <c r="B207" s="3"/>
    </row>
    <row r="208" spans="1:2">
      <c r="A208" s="3"/>
      <c r="B208" s="3"/>
    </row>
    <row r="209" spans="1:2">
      <c r="A209" s="3"/>
      <c r="B209" s="3"/>
    </row>
    <row r="210" spans="1:2">
      <c r="A210" s="3"/>
      <c r="B210" s="3"/>
    </row>
    <row r="211" spans="1:2">
      <c r="A211" s="3"/>
      <c r="B211" s="3"/>
    </row>
    <row r="212" spans="1:2">
      <c r="A212" s="3"/>
      <c r="B212" s="3"/>
    </row>
    <row r="213" spans="1:2">
      <c r="A213" s="3"/>
      <c r="B213" s="3"/>
    </row>
    <row r="214" spans="1:2">
      <c r="A214" s="3"/>
      <c r="B214" s="3"/>
    </row>
    <row r="215" spans="1:2">
      <c r="A215" s="3"/>
      <c r="B215" s="3"/>
    </row>
    <row r="216" spans="1:2">
      <c r="A216" s="3"/>
      <c r="B216" s="3"/>
    </row>
    <row r="217" spans="1:2">
      <c r="A217" s="3"/>
      <c r="B217" s="3"/>
    </row>
    <row r="218" spans="1:2">
      <c r="A218" s="3"/>
      <c r="B218" s="3"/>
    </row>
    <row r="219" spans="1:2">
      <c r="A219" s="3"/>
      <c r="B219" s="3"/>
    </row>
    <row r="220" spans="1:2">
      <c r="A220" s="3"/>
      <c r="B220" s="3"/>
    </row>
    <row r="221" spans="1:2">
      <c r="A221" s="3"/>
      <c r="B221" s="3"/>
    </row>
    <row r="222" spans="1:2">
      <c r="A222" s="3"/>
      <c r="B222" s="3"/>
    </row>
    <row r="223" spans="1:2">
      <c r="A223" s="3"/>
      <c r="B223" s="3"/>
    </row>
    <row r="224" spans="1:2">
      <c r="A224" s="3"/>
      <c r="B224" s="3"/>
    </row>
    <row r="225" spans="1:2">
      <c r="A225" s="3"/>
      <c r="B225" s="3"/>
    </row>
    <row r="226" spans="1:2">
      <c r="A226" s="3"/>
      <c r="B226" s="3"/>
    </row>
    <row r="227" spans="1:2">
      <c r="A227" s="3"/>
      <c r="B227" s="3"/>
    </row>
    <row r="228" spans="1:2">
      <c r="A228" s="3"/>
      <c r="B228" s="3"/>
    </row>
    <row r="229" spans="1:2">
      <c r="A229" s="3"/>
      <c r="B229" s="3"/>
    </row>
    <row r="230" spans="1:2">
      <c r="A230" s="3"/>
      <c r="B230" s="3"/>
    </row>
    <row r="231" spans="1:2">
      <c r="A231" s="3"/>
      <c r="B231" s="3"/>
    </row>
    <row r="232" spans="1:2">
      <c r="A232" s="3"/>
      <c r="B232" s="3"/>
    </row>
    <row r="233" spans="1:2">
      <c r="A233" s="3"/>
      <c r="B233" s="3"/>
    </row>
    <row r="234" spans="1:2">
      <c r="A234" s="3"/>
      <c r="B234" s="3"/>
    </row>
    <row r="235" spans="1:2">
      <c r="A235" s="3"/>
      <c r="B235" s="3"/>
    </row>
    <row r="236" spans="1:2">
      <c r="A236" s="3"/>
      <c r="B236" s="3"/>
    </row>
    <row r="237" spans="1:2">
      <c r="A237" s="3"/>
      <c r="B237" s="3"/>
    </row>
    <row r="238" spans="1:2">
      <c r="A238" s="3"/>
      <c r="B238" s="3"/>
    </row>
    <row r="239" spans="1:2">
      <c r="A239" s="3"/>
      <c r="B239" s="3"/>
    </row>
    <row r="240" spans="1:2">
      <c r="A240" s="3"/>
      <c r="B240" s="3"/>
    </row>
    <row r="241" spans="1:2">
      <c r="A241" s="3"/>
      <c r="B241" s="3"/>
    </row>
    <row r="242" spans="1:2">
      <c r="A242" s="3"/>
      <c r="B242" s="3"/>
    </row>
    <row r="243" spans="1:2">
      <c r="A243" s="3"/>
      <c r="B243" s="3"/>
    </row>
    <row r="244" spans="1:2">
      <c r="A244" s="3"/>
      <c r="B244" s="3"/>
    </row>
    <row r="245" spans="1:2">
      <c r="A245" s="3"/>
      <c r="B245" s="3"/>
    </row>
    <row r="246" spans="1:2">
      <c r="A246" s="3"/>
      <c r="B246" s="3"/>
    </row>
    <row r="247" spans="1:2">
      <c r="A247" s="3"/>
      <c r="B247" s="3"/>
    </row>
    <row r="248" spans="1:2">
      <c r="A248" s="3"/>
      <c r="B248" s="3"/>
    </row>
    <row r="249" spans="1:2">
      <c r="A249" s="3"/>
      <c r="B249" s="3"/>
    </row>
    <row r="250" spans="1:2">
      <c r="A250" s="3"/>
      <c r="B250" s="3"/>
    </row>
    <row r="251" spans="1:2">
      <c r="A251" s="3"/>
      <c r="B251" s="3"/>
    </row>
    <row r="252" spans="1:2">
      <c r="A252" s="3"/>
      <c r="B252" s="3"/>
    </row>
    <row r="253" spans="1:2">
      <c r="A253" s="3"/>
      <c r="B253" s="3"/>
    </row>
    <row r="254" spans="1:2">
      <c r="A254" s="3"/>
      <c r="B254" s="3"/>
    </row>
    <row r="255" spans="1:2">
      <c r="A255" s="3"/>
      <c r="B255" s="3"/>
    </row>
    <row r="256" spans="1:2">
      <c r="A256" s="3"/>
      <c r="B256" s="3"/>
    </row>
    <row r="257" spans="1:2">
      <c r="A257" s="3"/>
      <c r="B257" s="3"/>
    </row>
    <row r="258" spans="1:2">
      <c r="A258" s="3"/>
      <c r="B258" s="3"/>
    </row>
    <row r="259" spans="1:2">
      <c r="A259" s="3"/>
      <c r="B259" s="3"/>
    </row>
    <row r="260" spans="1:2">
      <c r="A260" s="3"/>
      <c r="B260" s="3"/>
    </row>
    <row r="261" spans="1:2">
      <c r="A261" s="3"/>
      <c r="B261" s="3"/>
    </row>
    <row r="262" spans="1:2">
      <c r="A262" s="3"/>
      <c r="B262" s="3"/>
    </row>
    <row r="263" spans="1:2">
      <c r="A263" s="3"/>
      <c r="B263" s="3"/>
    </row>
    <row r="264" spans="1:2">
      <c r="A264" s="3"/>
      <c r="B264" s="3"/>
    </row>
    <row r="265" spans="1:2">
      <c r="A265" s="3"/>
      <c r="B265" s="3"/>
    </row>
    <row r="266" spans="1:2">
      <c r="A266" s="3"/>
      <c r="B266" s="3"/>
    </row>
    <row r="267" spans="1:2">
      <c r="A267" s="3"/>
      <c r="B267" s="3"/>
    </row>
    <row r="268" spans="1:2">
      <c r="A268" s="3"/>
      <c r="B268" s="3"/>
    </row>
    <row r="269" spans="1:2">
      <c r="A269" s="3"/>
      <c r="B269" s="3"/>
    </row>
    <row r="270" spans="1:2">
      <c r="A270" s="3"/>
      <c r="B270" s="3"/>
    </row>
    <row r="271" spans="1:2">
      <c r="A271" s="3"/>
      <c r="B271" s="3"/>
    </row>
    <row r="272" spans="1:2">
      <c r="A272" s="3"/>
      <c r="B272" s="3"/>
    </row>
    <row r="273" spans="1:2">
      <c r="A273" s="3"/>
      <c r="B273" s="3"/>
    </row>
    <row r="274" spans="1:2">
      <c r="A274" s="3"/>
      <c r="B274" s="3"/>
    </row>
    <row r="275" spans="1:2">
      <c r="A275" s="3"/>
      <c r="B275" s="3"/>
    </row>
    <row r="276" spans="1:2">
      <c r="A276" s="3"/>
      <c r="B276" s="3"/>
    </row>
    <row r="277" spans="1:2">
      <c r="A277" s="3"/>
      <c r="B277" s="3"/>
    </row>
    <row r="278" spans="1:2">
      <c r="A278" s="3"/>
      <c r="B278" s="3"/>
    </row>
    <row r="279" spans="1:2">
      <c r="A279" s="3"/>
      <c r="B279" s="3"/>
    </row>
    <row r="280" spans="1:2">
      <c r="A280" s="3"/>
      <c r="B280" s="3"/>
    </row>
    <row r="281" spans="1:2">
      <c r="A281" s="3"/>
      <c r="B281" s="3"/>
    </row>
    <row r="282" spans="1:2">
      <c r="A282" s="3"/>
      <c r="B282" s="3"/>
    </row>
    <row r="283" spans="1:2">
      <c r="A283" s="3"/>
      <c r="B283" s="3"/>
    </row>
    <row r="284" spans="1:2">
      <c r="A284" s="3"/>
      <c r="B284" s="3"/>
    </row>
    <row r="285" spans="1:2">
      <c r="A285" s="3"/>
      <c r="B285" s="3"/>
    </row>
    <row r="286" spans="1:2">
      <c r="A286" s="3"/>
      <c r="B286" s="3"/>
    </row>
    <row r="287" spans="1:2">
      <c r="A287" s="3"/>
      <c r="B287" s="3"/>
    </row>
    <row r="288" spans="1:2">
      <c r="A288" s="3"/>
      <c r="B288" s="3"/>
    </row>
    <row r="289" spans="1:2">
      <c r="A289" s="3"/>
      <c r="B289" s="3"/>
    </row>
    <row r="290" spans="1:2">
      <c r="A290" s="3"/>
      <c r="B290" s="3"/>
    </row>
    <row r="291" spans="1:2">
      <c r="A291" s="3"/>
      <c r="B291" s="3"/>
    </row>
    <row r="292" spans="1:2">
      <c r="A292" s="3"/>
      <c r="B292" s="3"/>
    </row>
    <row r="293" spans="1:2">
      <c r="A293" s="3"/>
      <c r="B293" s="3"/>
    </row>
    <row r="294" spans="1:2">
      <c r="A294" s="3"/>
      <c r="B294" s="3"/>
    </row>
    <row r="295" spans="1:2">
      <c r="A295" s="3"/>
      <c r="B295" s="3"/>
    </row>
    <row r="296" spans="1:2">
      <c r="A296" s="3"/>
      <c r="B296" s="3"/>
    </row>
    <row r="297" spans="1:2">
      <c r="A297" s="3"/>
      <c r="B297" s="3"/>
    </row>
    <row r="298" spans="1:2">
      <c r="A298" s="3"/>
      <c r="B298" s="3"/>
    </row>
    <row r="299" spans="1:2">
      <c r="A299" s="3"/>
      <c r="B299" s="3"/>
    </row>
    <row r="300" spans="1:2">
      <c r="A300" s="3"/>
      <c r="B300" s="3"/>
    </row>
    <row r="301" spans="1:2">
      <c r="A301" s="3"/>
      <c r="B301" s="3"/>
    </row>
    <row r="302" spans="1:2">
      <c r="A302" s="3"/>
      <c r="B302" s="3"/>
    </row>
    <row r="303" spans="1:2">
      <c r="A303" s="3"/>
      <c r="B303" s="3"/>
    </row>
    <row r="304" spans="1:2">
      <c r="A304" s="3"/>
      <c r="B304" s="3"/>
    </row>
    <row r="305" spans="1:2">
      <c r="A305" s="3"/>
      <c r="B305" s="3"/>
    </row>
    <row r="306" spans="1:2">
      <c r="A306" s="3"/>
      <c r="B306" s="3"/>
    </row>
    <row r="307" spans="1:2">
      <c r="A307" s="3"/>
      <c r="B307" s="3"/>
    </row>
    <row r="308" spans="1:2">
      <c r="A308" s="3"/>
      <c r="B308" s="3"/>
    </row>
    <row r="309" spans="1:2">
      <c r="A309" s="3"/>
      <c r="B309" s="3"/>
    </row>
    <row r="310" spans="1:2">
      <c r="A310" s="3"/>
      <c r="B310" s="3"/>
    </row>
    <row r="311" spans="1:2">
      <c r="A311" s="3"/>
      <c r="B311" s="3"/>
    </row>
    <row r="312" spans="1:2">
      <c r="A312" s="3"/>
      <c r="B312" s="3"/>
    </row>
    <row r="313" spans="1:2">
      <c r="A313" s="3"/>
      <c r="B313" s="3"/>
    </row>
    <row r="314" spans="1:2">
      <c r="A314" s="3"/>
      <c r="B314" s="3"/>
    </row>
    <row r="315" spans="1:2">
      <c r="A315" s="3"/>
      <c r="B315" s="3"/>
    </row>
    <row r="316" spans="1:2">
      <c r="A316" s="3"/>
      <c r="B316" s="3"/>
    </row>
    <row r="317" spans="1:2">
      <c r="A317" s="3"/>
      <c r="B317" s="3"/>
    </row>
    <row r="318" spans="1:2">
      <c r="A318" s="3"/>
      <c r="B318" s="3"/>
    </row>
    <row r="319" spans="1:2">
      <c r="A319" s="3"/>
      <c r="B319" s="3"/>
    </row>
    <row r="320" spans="1:2">
      <c r="A320" s="3"/>
      <c r="B320" s="3"/>
    </row>
    <row r="321" spans="1:2">
      <c r="A321" s="3"/>
      <c r="B321" s="3"/>
    </row>
    <row r="322" spans="1:2">
      <c r="A322" s="3"/>
      <c r="B322" s="3"/>
    </row>
    <row r="323" spans="1:2">
      <c r="A323" s="3"/>
      <c r="B323" s="3"/>
    </row>
    <row r="324" spans="1:2">
      <c r="A324" s="3"/>
      <c r="B324" s="3"/>
    </row>
    <row r="325" spans="1:2">
      <c r="A325" s="3"/>
      <c r="B325" s="3"/>
    </row>
    <row r="326" spans="1:2">
      <c r="A326" s="3"/>
      <c r="B326" s="3"/>
    </row>
    <row r="327" spans="1:2">
      <c r="A327" s="3"/>
      <c r="B327" s="3"/>
    </row>
    <row r="328" spans="1:2">
      <c r="A328" s="3"/>
      <c r="B328" s="3"/>
    </row>
    <row r="329" spans="1:2">
      <c r="A329" s="3"/>
      <c r="B329" s="3"/>
    </row>
    <row r="330" spans="1:2">
      <c r="A330" s="3"/>
      <c r="B330" s="3"/>
    </row>
    <row r="331" spans="1:2">
      <c r="A331" s="3"/>
      <c r="B331" s="3"/>
    </row>
    <row r="332" spans="1:2">
      <c r="A332" s="3"/>
      <c r="B332" s="3"/>
    </row>
    <row r="333" spans="1:2">
      <c r="A333" s="3"/>
      <c r="B333" s="3"/>
    </row>
    <row r="334" spans="1:2">
      <c r="A334" s="3"/>
      <c r="B334" s="3"/>
    </row>
    <row r="335" spans="1:2">
      <c r="A335" s="3"/>
      <c r="B335" s="3"/>
    </row>
    <row r="336" spans="1:2">
      <c r="A336" s="3"/>
      <c r="B336" s="3"/>
    </row>
    <row r="337" spans="1:2">
      <c r="A337" s="3"/>
      <c r="B337" s="3"/>
    </row>
    <row r="338" spans="1:2">
      <c r="A338" s="3"/>
      <c r="B338" s="3"/>
    </row>
    <row r="339" spans="1:2">
      <c r="A339" s="3"/>
      <c r="B339" s="3"/>
    </row>
    <row r="340" spans="1:2">
      <c r="A340" s="3"/>
      <c r="B340" s="3"/>
    </row>
    <row r="341" spans="1:2">
      <c r="A341" s="3"/>
      <c r="B341" s="3"/>
    </row>
    <row r="342" spans="1:2">
      <c r="A342" s="3"/>
      <c r="B342" s="3"/>
    </row>
    <row r="343" spans="1:2">
      <c r="A343" s="3"/>
      <c r="B343" s="3"/>
    </row>
    <row r="344" spans="1:2">
      <c r="A344" s="3"/>
      <c r="B344" s="3"/>
    </row>
    <row r="345" spans="1:2">
      <c r="A345" s="3"/>
      <c r="B345" s="3"/>
    </row>
    <row r="346" spans="1:2">
      <c r="A346" s="3"/>
      <c r="B346" s="3"/>
    </row>
    <row r="347" spans="1:2">
      <c r="A347" s="3"/>
      <c r="B347" s="3"/>
    </row>
    <row r="348" spans="1:2">
      <c r="A348" s="3"/>
      <c r="B348" s="3"/>
    </row>
    <row r="349" spans="1:2">
      <c r="A349" s="3"/>
      <c r="B349" s="3"/>
    </row>
    <row r="350" spans="1:2">
      <c r="A350" s="3"/>
      <c r="B350" s="3"/>
    </row>
    <row r="351" spans="1:2">
      <c r="A351" s="3"/>
      <c r="B351" s="3"/>
    </row>
    <row r="352" spans="1:2">
      <c r="A352" s="3"/>
      <c r="B352" s="3"/>
    </row>
    <row r="353" spans="1:2">
      <c r="A353" s="3"/>
      <c r="B353" s="3"/>
    </row>
    <row r="354" spans="1:2">
      <c r="A354" s="3"/>
      <c r="B354" s="3"/>
    </row>
    <row r="355" spans="1:2">
      <c r="A355" s="3"/>
      <c r="B355" s="3"/>
    </row>
    <row r="356" spans="1:2">
      <c r="A356" s="3"/>
      <c r="B356" s="3"/>
    </row>
    <row r="357" spans="1:2">
      <c r="A357" s="3"/>
      <c r="B357" s="3"/>
    </row>
    <row r="358" spans="1:2">
      <c r="A358" s="3"/>
      <c r="B358" s="3"/>
    </row>
    <row r="359" spans="1:2">
      <c r="A359" s="3"/>
      <c r="B359" s="3"/>
    </row>
    <row r="360" spans="1:2">
      <c r="A360" s="3"/>
      <c r="B360" s="3"/>
    </row>
    <row r="361" spans="1:2">
      <c r="A361" s="3"/>
      <c r="B361" s="3"/>
    </row>
    <row r="362" spans="1:2">
      <c r="A362" s="3"/>
      <c r="B362" s="3"/>
    </row>
    <row r="363" spans="1:2">
      <c r="A363" s="3"/>
      <c r="B363" s="3"/>
    </row>
    <row r="364" spans="1:2">
      <c r="A364" s="3"/>
      <c r="B364" s="3"/>
    </row>
    <row r="365" spans="1:2">
      <c r="A365" s="3"/>
      <c r="B365" s="3"/>
    </row>
    <row r="366" spans="1:2">
      <c r="A366" s="3"/>
      <c r="B366" s="3"/>
    </row>
  </sheetData>
  <mergeCells count="1">
    <mergeCell ref="B2:O2"/>
  </mergeCells>
  <conditionalFormatting sqref="C46:P56 C60:P70">
    <cfRule type="cellIs" dxfId="16" priority="5" stopIfTrue="1" operator="equal">
      <formula>0</formula>
    </cfRule>
  </conditionalFormatting>
  <conditionalFormatting sqref="Q35:Q37 R30 P32:P38 P39:Q43 C52:P52">
    <cfRule type="cellIs" dxfId="15" priority="6" stopIfTrue="1" operator="equal">
      <formula>"NA"</formula>
    </cfRule>
  </conditionalFormatting>
  <conditionalFormatting sqref="C60:C70">
    <cfRule type="colorScale" priority="7">
      <colorScale>
        <cfvo type="min"/>
        <cfvo type="percentile" val="50"/>
        <cfvo type="max"/>
        <color rgb="FFF8696B"/>
        <color rgb="FFFFEB84"/>
        <color rgb="FF63BE7B"/>
      </colorScale>
    </cfRule>
  </conditionalFormatting>
  <conditionalFormatting sqref="D60:D70">
    <cfRule type="colorScale" priority="8">
      <colorScale>
        <cfvo type="min"/>
        <cfvo type="percentile" val="50"/>
        <cfvo type="max"/>
        <color rgb="FFF8696B"/>
        <color rgb="FFFFEB84"/>
        <color rgb="FF63BE7B"/>
      </colorScale>
    </cfRule>
  </conditionalFormatting>
  <conditionalFormatting sqref="E60:E70">
    <cfRule type="colorScale" priority="9">
      <colorScale>
        <cfvo type="min"/>
        <cfvo type="percentile" val="50"/>
        <cfvo type="max"/>
        <color rgb="FFF8696B"/>
        <color rgb="FFFFEB84"/>
        <color rgb="FF63BE7B"/>
      </colorScale>
    </cfRule>
  </conditionalFormatting>
  <conditionalFormatting sqref="F60:F70">
    <cfRule type="colorScale" priority="10">
      <colorScale>
        <cfvo type="min"/>
        <cfvo type="percentile" val="50"/>
        <cfvo type="max"/>
        <color rgb="FFF8696B"/>
        <color rgb="FFFFEB84"/>
        <color rgb="FF63BE7B"/>
      </colorScale>
    </cfRule>
  </conditionalFormatting>
  <conditionalFormatting sqref="G60:G70">
    <cfRule type="colorScale" priority="11">
      <colorScale>
        <cfvo type="min"/>
        <cfvo type="percentile" val="50"/>
        <cfvo type="max"/>
        <color rgb="FFF8696B"/>
        <color rgb="FFFFEB84"/>
        <color rgb="FF63BE7B"/>
      </colorScale>
    </cfRule>
  </conditionalFormatting>
  <conditionalFormatting sqref="H60:H70">
    <cfRule type="colorScale" priority="12">
      <colorScale>
        <cfvo type="min"/>
        <cfvo type="percentile" val="50"/>
        <cfvo type="max"/>
        <color rgb="FFF8696B"/>
        <color rgb="FFFFEB84"/>
        <color rgb="FF63BE7B"/>
      </colorScale>
    </cfRule>
  </conditionalFormatting>
  <conditionalFormatting sqref="I60:I70">
    <cfRule type="colorScale" priority="13">
      <colorScale>
        <cfvo type="min"/>
        <cfvo type="percentile" val="50"/>
        <cfvo type="max"/>
        <color rgb="FFF8696B"/>
        <color rgb="FFFFEB84"/>
        <color rgb="FF63BE7B"/>
      </colorScale>
    </cfRule>
  </conditionalFormatting>
  <conditionalFormatting sqref="J60:J70">
    <cfRule type="colorScale" priority="14">
      <colorScale>
        <cfvo type="min"/>
        <cfvo type="percentile" val="50"/>
        <cfvo type="max"/>
        <color rgb="FFF8696B"/>
        <color rgb="FFFFEB84"/>
        <color rgb="FF63BE7B"/>
      </colorScale>
    </cfRule>
  </conditionalFormatting>
  <conditionalFormatting sqref="K60:K70">
    <cfRule type="colorScale" priority="15">
      <colorScale>
        <cfvo type="min"/>
        <cfvo type="percentile" val="50"/>
        <cfvo type="max"/>
        <color rgb="FFF8696B"/>
        <color rgb="FFFFEB84"/>
        <color rgb="FF63BE7B"/>
      </colorScale>
    </cfRule>
  </conditionalFormatting>
  <conditionalFormatting sqref="L60:L70">
    <cfRule type="colorScale" priority="16">
      <colorScale>
        <cfvo type="min"/>
        <cfvo type="percentile" val="50"/>
        <cfvo type="max"/>
        <color rgb="FFF8696B"/>
        <color rgb="FFFFEB84"/>
        <color rgb="FF63BE7B"/>
      </colorScale>
    </cfRule>
  </conditionalFormatting>
  <conditionalFormatting sqref="M60:M70">
    <cfRule type="colorScale" priority="17">
      <colorScale>
        <cfvo type="min"/>
        <cfvo type="percentile" val="50"/>
        <cfvo type="max"/>
        <color rgb="FFF8696B"/>
        <color rgb="FFFFEB84"/>
        <color rgb="FF63BE7B"/>
      </colorScale>
    </cfRule>
  </conditionalFormatting>
  <conditionalFormatting sqref="N60:N70">
    <cfRule type="colorScale" priority="18">
      <colorScale>
        <cfvo type="min"/>
        <cfvo type="percentile" val="50"/>
        <cfvo type="max"/>
        <color rgb="FFF8696B"/>
        <color rgb="FFFFEB84"/>
        <color rgb="FF63BE7B"/>
      </colorScale>
    </cfRule>
  </conditionalFormatting>
  <conditionalFormatting sqref="O60:O70">
    <cfRule type="colorScale" priority="19">
      <colorScale>
        <cfvo type="min"/>
        <cfvo type="percentile" val="50"/>
        <cfvo type="max"/>
        <color rgb="FFF8696B"/>
        <color rgb="FFFFEB84"/>
        <color rgb="FF63BE7B"/>
      </colorScale>
    </cfRule>
  </conditionalFormatting>
  <conditionalFormatting sqref="P60:P70">
    <cfRule type="colorScale" priority="20">
      <colorScale>
        <cfvo type="min"/>
        <cfvo type="percentile" val="50"/>
        <cfvo type="max"/>
        <color rgb="FFF8696B"/>
        <color rgb="FFFFEB84"/>
        <color rgb="FF63BE7B"/>
      </colorScale>
    </cfRule>
  </conditionalFormatting>
  <conditionalFormatting sqref="C40:O42">
    <cfRule type="cellIs" dxfId="14" priority="4" stopIfTrue="1" operator="equal">
      <formula>"NA"</formula>
    </cfRule>
  </conditionalFormatting>
  <conditionalFormatting sqref="C32:O39">
    <cfRule type="cellIs" dxfId="13" priority="3" stopIfTrue="1" operator="equal">
      <formula>"NA"</formula>
    </cfRule>
  </conditionalFormatting>
  <conditionalFormatting sqref="C75:P86">
    <cfRule type="cellIs" dxfId="12" priority="1" stopIfTrue="1" operator="equal">
      <formula>0</formula>
    </cfRule>
  </conditionalFormatting>
  <conditionalFormatting sqref="C81:P81">
    <cfRule type="cellIs" dxfId="11" priority="2" stopIfTrue="1" operator="equal">
      <formula>"NA"</formula>
    </cfRule>
  </conditionalFormatting>
  <pageMargins left="0.5" right="0.5" top="0.5" bottom="0.5" header="0" footer="0"/>
  <pageSetup paperSize="5" scale="54" fitToHeight="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59999389629810485"/>
  </sheetPr>
  <dimension ref="A2:V317"/>
  <sheetViews>
    <sheetView view="pageBreakPreview" zoomScale="60" zoomScaleNormal="100" workbookViewId="0">
      <selection activeCell="M34" sqref="M34"/>
    </sheetView>
  </sheetViews>
  <sheetFormatPr defaultColWidth="9.140625" defaultRowHeight="18"/>
  <cols>
    <col min="1" max="1" width="11.140625" style="47" bestFit="1" customWidth="1"/>
    <col min="2" max="2" width="58.7109375" style="76" bestFit="1" customWidth="1"/>
    <col min="3" max="3" width="16.7109375" style="47" customWidth="1"/>
    <col min="4" max="4" width="17.85546875" style="47" bestFit="1" customWidth="1"/>
    <col min="5" max="6" width="18.42578125" style="47" bestFit="1" customWidth="1"/>
    <col min="7" max="7" width="19" style="47" bestFit="1" customWidth="1"/>
    <col min="8" max="8" width="18.140625" style="47" bestFit="1" customWidth="1"/>
    <col min="9" max="9" width="19" style="47" bestFit="1" customWidth="1"/>
    <col min="10" max="11" width="19.28515625" style="47" bestFit="1" customWidth="1"/>
    <col min="12" max="12" width="19.140625" style="80" bestFit="1" customWidth="1"/>
    <col min="13" max="13" width="18.42578125" style="46" customWidth="1"/>
    <col min="14" max="14" width="21.140625" style="47" bestFit="1" customWidth="1"/>
    <col min="15" max="15" width="58.7109375" style="47" bestFit="1" customWidth="1"/>
    <col min="16" max="16" width="16.85546875" style="47" customWidth="1"/>
    <col min="17" max="18" width="19.28515625" style="47" bestFit="1" customWidth="1"/>
    <col min="19" max="20" width="11.28515625" style="47" customWidth="1"/>
    <col min="21" max="22" width="13.5703125" style="47" bestFit="1" customWidth="1"/>
    <col min="23" max="24" width="13.42578125" style="47" bestFit="1" customWidth="1"/>
    <col min="25" max="16384" width="9.140625" style="47"/>
  </cols>
  <sheetData>
    <row r="2" spans="1:14" s="44" customFormat="1" ht="31.5">
      <c r="B2" s="620" t="s">
        <v>160</v>
      </c>
      <c r="C2" s="621"/>
      <c r="D2" s="621"/>
      <c r="E2" s="621"/>
      <c r="F2" s="621"/>
      <c r="G2" s="621"/>
      <c r="H2" s="621"/>
      <c r="I2" s="621"/>
      <c r="J2" s="621"/>
      <c r="K2" s="622"/>
      <c r="L2" s="45"/>
      <c r="M2" s="46"/>
    </row>
    <row r="4" spans="1:14">
      <c r="A4" s="47" t="s">
        <v>14</v>
      </c>
      <c r="B4" s="6" t="s">
        <v>157</v>
      </c>
      <c r="C4" s="7" t="s">
        <v>0</v>
      </c>
      <c r="D4" s="7" t="s">
        <v>1</v>
      </c>
      <c r="E4" s="7" t="s">
        <v>2</v>
      </c>
      <c r="F4" s="7" t="s">
        <v>3</v>
      </c>
      <c r="G4" s="7" t="s">
        <v>4</v>
      </c>
      <c r="H4" s="7" t="s">
        <v>5</v>
      </c>
      <c r="I4" s="7" t="s">
        <v>6</v>
      </c>
      <c r="J4" s="7" t="s">
        <v>7</v>
      </c>
      <c r="K4" s="7" t="s">
        <v>8</v>
      </c>
      <c r="L4" s="7" t="s">
        <v>88</v>
      </c>
      <c r="M4" s="7" t="s">
        <v>89</v>
      </c>
    </row>
    <row r="5" spans="1:14">
      <c r="B5" s="4" t="s">
        <v>72</v>
      </c>
      <c r="C5" s="13">
        <v>1339.3999999999999</v>
      </c>
      <c r="D5" s="13">
        <v>2355.7999999999997</v>
      </c>
      <c r="E5" s="13">
        <v>1942.0666666666666</v>
      </c>
      <c r="F5" s="13">
        <v>2255.6</v>
      </c>
      <c r="G5" s="13">
        <v>3865.0666666666671</v>
      </c>
      <c r="H5" s="13">
        <v>2375.4</v>
      </c>
      <c r="I5" s="13">
        <v>1409.0666666666668</v>
      </c>
      <c r="J5" s="13">
        <v>3403.3333333333335</v>
      </c>
      <c r="K5" s="13">
        <v>5407.2666666666673</v>
      </c>
      <c r="L5" s="8">
        <f>SUM(C5:K5)</f>
        <v>24353</v>
      </c>
      <c r="M5" s="8">
        <f>AVERAGE(C5:K5)</f>
        <v>2705.8888888888887</v>
      </c>
      <c r="N5" s="48"/>
    </row>
    <row r="6" spans="1:14">
      <c r="B6" s="4" t="s">
        <v>73</v>
      </c>
      <c r="C6" s="8">
        <v>1365.4666666666665</v>
      </c>
      <c r="D6" s="8">
        <v>2156.2000000000003</v>
      </c>
      <c r="E6" s="8">
        <v>2207.1333333333332</v>
      </c>
      <c r="F6" s="8">
        <v>2273.5333333333333</v>
      </c>
      <c r="G6" s="8">
        <v>4442.5333333333338</v>
      </c>
      <c r="H6" s="8">
        <v>2467.1333333333332</v>
      </c>
      <c r="I6" s="8">
        <v>1411.2</v>
      </c>
      <c r="J6" s="8">
        <v>3720.2666666666664</v>
      </c>
      <c r="K6" s="8">
        <v>5750.2</v>
      </c>
      <c r="L6" s="8">
        <f t="shared" ref="L6:L41" si="0">SUM(C6:K6)</f>
        <v>25793.666666666668</v>
      </c>
      <c r="M6" s="8">
        <f t="shared" ref="M6:M13" si="1">AVERAGE(C6:K6)</f>
        <v>2865.962962962963</v>
      </c>
      <c r="N6" s="48"/>
    </row>
    <row r="7" spans="1:14">
      <c r="B7" s="4" t="s">
        <v>74</v>
      </c>
      <c r="C7" s="8">
        <v>1629.4666666666665</v>
      </c>
      <c r="D7" s="8">
        <v>2396.6</v>
      </c>
      <c r="E7" s="8">
        <v>2781.9333333333329</v>
      </c>
      <c r="F7" s="8">
        <v>2731.2666666666664</v>
      </c>
      <c r="G7" s="8">
        <v>5685.2666666666673</v>
      </c>
      <c r="H7" s="8">
        <v>3249.5333333333333</v>
      </c>
      <c r="I7" s="8">
        <v>1559.9333333333334</v>
      </c>
      <c r="J7" s="8">
        <v>4302.666666666667</v>
      </c>
      <c r="K7" s="8">
        <v>6091.8</v>
      </c>
      <c r="L7" s="8">
        <f t="shared" si="0"/>
        <v>30428.466666666667</v>
      </c>
      <c r="M7" s="8">
        <f t="shared" si="1"/>
        <v>3380.9407407407407</v>
      </c>
      <c r="N7" s="48"/>
    </row>
    <row r="8" spans="1:14">
      <c r="B8" s="4" t="s">
        <v>10</v>
      </c>
      <c r="C8" s="8">
        <v>1835.6000000000001</v>
      </c>
      <c r="D8" s="8">
        <v>3255.3666666666668</v>
      </c>
      <c r="E8" s="8">
        <v>3179.6666666666665</v>
      </c>
      <c r="F8" s="8">
        <v>3012.5</v>
      </c>
      <c r="G8" s="8">
        <v>6589</v>
      </c>
      <c r="H8" s="8">
        <v>3753.2333333333336</v>
      </c>
      <c r="I8" s="8">
        <v>1909.0333333333335</v>
      </c>
      <c r="J8" s="8">
        <v>5045.6333333333332</v>
      </c>
      <c r="K8" s="8">
        <v>6468.1333333333341</v>
      </c>
      <c r="L8" s="8">
        <f t="shared" si="0"/>
        <v>35048.166666666664</v>
      </c>
      <c r="M8" s="8">
        <f t="shared" si="1"/>
        <v>3894.2407407407404</v>
      </c>
      <c r="N8" s="48"/>
    </row>
    <row r="9" spans="1:14">
      <c r="B9" s="49" t="s">
        <v>11</v>
      </c>
      <c r="C9" s="8">
        <v>104.33333333333333</v>
      </c>
      <c r="D9" s="8">
        <v>369.33333333333331</v>
      </c>
      <c r="E9" s="8">
        <v>385.33333333333331</v>
      </c>
      <c r="F9" s="8">
        <v>385</v>
      </c>
      <c r="G9" s="8">
        <v>806.66666666666663</v>
      </c>
      <c r="H9" s="8">
        <v>688.33333333333337</v>
      </c>
      <c r="I9" s="8">
        <v>382.33333333333331</v>
      </c>
      <c r="J9" s="8">
        <v>958.33333333333337</v>
      </c>
      <c r="K9" s="8">
        <v>1531.3333333333333</v>
      </c>
      <c r="L9" s="8">
        <f t="shared" si="0"/>
        <v>5611</v>
      </c>
      <c r="M9" s="8">
        <f t="shared" si="1"/>
        <v>623.44444444444446</v>
      </c>
      <c r="N9" s="48"/>
    </row>
    <row r="10" spans="1:14">
      <c r="B10" s="49" t="s">
        <v>12</v>
      </c>
      <c r="C10" s="133">
        <v>0</v>
      </c>
      <c r="D10" s="133">
        <v>0</v>
      </c>
      <c r="E10" s="8">
        <v>22.333333333333332</v>
      </c>
      <c r="F10" s="8">
        <v>77.666666666666671</v>
      </c>
      <c r="G10" s="8">
        <v>58.333333333333336</v>
      </c>
      <c r="H10" s="8">
        <v>140.66666666666666</v>
      </c>
      <c r="I10" s="8">
        <v>74.333333333333329</v>
      </c>
      <c r="J10" s="8">
        <v>254.66666666666666</v>
      </c>
      <c r="K10" s="8">
        <v>578.66666666666663</v>
      </c>
      <c r="L10" s="8">
        <f t="shared" si="0"/>
        <v>1206.6666666666665</v>
      </c>
      <c r="M10" s="8">
        <f t="shared" si="1"/>
        <v>134.07407407407405</v>
      </c>
      <c r="N10" s="48"/>
    </row>
    <row r="11" spans="1:14">
      <c r="B11" s="4" t="s">
        <v>146</v>
      </c>
      <c r="C11" s="8">
        <v>4729311.7999999989</v>
      </c>
      <c r="D11" s="8">
        <v>3102016.3333333335</v>
      </c>
      <c r="E11" s="8">
        <v>14729751.648666665</v>
      </c>
      <c r="F11" s="8">
        <v>9395759.416666666</v>
      </c>
      <c r="G11" s="8">
        <v>9153853.5133333337</v>
      </c>
      <c r="H11" s="8">
        <v>20904701.986666668</v>
      </c>
      <c r="I11" s="8">
        <v>35679322.089999996</v>
      </c>
      <c r="J11" s="8">
        <v>47535143.036749996</v>
      </c>
      <c r="K11" s="8">
        <v>205925558.55999997</v>
      </c>
      <c r="L11" s="8">
        <f t="shared" si="0"/>
        <v>351155418.38541663</v>
      </c>
      <c r="M11" s="8">
        <f t="shared" si="1"/>
        <v>39017268.709490739</v>
      </c>
      <c r="N11" s="48" t="s">
        <v>14</v>
      </c>
    </row>
    <row r="12" spans="1:14">
      <c r="B12" s="49" t="s">
        <v>16</v>
      </c>
      <c r="C12" s="382">
        <v>22.582523139449592</v>
      </c>
      <c r="D12" s="382">
        <v>24.328710856042722</v>
      </c>
      <c r="E12" s="382">
        <v>25.346647489695314</v>
      </c>
      <c r="F12" s="382">
        <v>22.065540392993039</v>
      </c>
      <c r="G12" s="382">
        <v>24.877158660057216</v>
      </c>
      <c r="H12" s="382">
        <v>23.913279764137229</v>
      </c>
      <c r="I12" s="382">
        <v>19.956152066757998</v>
      </c>
      <c r="J12" s="382">
        <v>23.035129428193034</v>
      </c>
      <c r="K12" s="382">
        <v>23.022785925602523</v>
      </c>
      <c r="L12" s="8">
        <f t="shared" si="0"/>
        <v>209.12792772292869</v>
      </c>
      <c r="M12" s="50">
        <f t="shared" si="1"/>
        <v>23.236436413658744</v>
      </c>
      <c r="N12" s="48"/>
    </row>
    <row r="13" spans="1:14">
      <c r="B13" s="51" t="s">
        <v>17</v>
      </c>
      <c r="C13" s="232">
        <v>55.965080901655092</v>
      </c>
      <c r="D13" s="232">
        <v>49.050983073377012</v>
      </c>
      <c r="E13" s="232">
        <v>62.020868890844049</v>
      </c>
      <c r="F13" s="232">
        <v>63.603169435142526</v>
      </c>
      <c r="G13" s="232">
        <v>51.516004450144059</v>
      </c>
      <c r="H13" s="232">
        <v>53.932283805631741</v>
      </c>
      <c r="I13" s="232">
        <v>36.163199362516636</v>
      </c>
      <c r="J13" s="232">
        <v>53.292919163437581</v>
      </c>
      <c r="K13" s="232">
        <v>81.536535698754264</v>
      </c>
      <c r="L13" s="8">
        <f t="shared" si="0"/>
        <v>507.08104478150301</v>
      </c>
      <c r="M13" s="8">
        <f t="shared" si="1"/>
        <v>56.34233830905589</v>
      </c>
      <c r="N13" s="48"/>
    </row>
    <row r="14" spans="1:14">
      <c r="B14" s="52"/>
      <c r="E14" s="47" t="s">
        <v>14</v>
      </c>
      <c r="L14" s="53"/>
    </row>
    <row r="15" spans="1:14">
      <c r="A15" s="20" t="s">
        <v>135</v>
      </c>
      <c r="B15" s="6" t="s">
        <v>158</v>
      </c>
      <c r="C15" s="7" t="s">
        <v>0</v>
      </c>
      <c r="D15" s="7" t="s">
        <v>1</v>
      </c>
      <c r="E15" s="7" t="s">
        <v>2</v>
      </c>
      <c r="F15" s="7" t="s">
        <v>3</v>
      </c>
      <c r="G15" s="7" t="s">
        <v>4</v>
      </c>
      <c r="H15" s="7" t="s">
        <v>5</v>
      </c>
      <c r="I15" s="7" t="s">
        <v>6</v>
      </c>
      <c r="J15" s="7" t="s">
        <v>7</v>
      </c>
      <c r="K15" s="7" t="s">
        <v>8</v>
      </c>
      <c r="L15" s="7" t="s">
        <v>88</v>
      </c>
      <c r="M15" s="7" t="s">
        <v>89</v>
      </c>
    </row>
    <row r="16" spans="1:14">
      <c r="A16" s="54">
        <v>2.5</v>
      </c>
      <c r="B16" s="4" t="s">
        <v>72</v>
      </c>
      <c r="C16" s="55">
        <f>C5/$A16</f>
        <v>535.76</v>
      </c>
      <c r="D16" s="55">
        <f t="shared" ref="D16:K16" si="2">D5/$A16</f>
        <v>942.31999999999994</v>
      </c>
      <c r="E16" s="55">
        <f t="shared" si="2"/>
        <v>776.8266666666666</v>
      </c>
      <c r="F16" s="55">
        <f t="shared" si="2"/>
        <v>902.24</v>
      </c>
      <c r="G16" s="55">
        <f t="shared" si="2"/>
        <v>1546.0266666666669</v>
      </c>
      <c r="H16" s="55">
        <f t="shared" si="2"/>
        <v>950.16000000000008</v>
      </c>
      <c r="I16" s="55">
        <f t="shared" si="2"/>
        <v>563.62666666666678</v>
      </c>
      <c r="J16" s="55">
        <f t="shared" si="2"/>
        <v>1361.3333333333335</v>
      </c>
      <c r="K16" s="55">
        <f t="shared" si="2"/>
        <v>2162.9066666666668</v>
      </c>
      <c r="L16" s="8">
        <f t="shared" si="0"/>
        <v>9741.2000000000007</v>
      </c>
      <c r="M16" s="8">
        <f>AVERAGE(C16:K16)</f>
        <v>1082.3555555555556</v>
      </c>
    </row>
    <row r="17" spans="1:21">
      <c r="A17" s="54">
        <v>2</v>
      </c>
      <c r="B17" s="4" t="s">
        <v>73</v>
      </c>
      <c r="C17" s="55">
        <f t="shared" ref="C17:K24" si="3">C6/$A17</f>
        <v>682.73333333333323</v>
      </c>
      <c r="D17" s="55">
        <f t="shared" si="3"/>
        <v>1078.1000000000001</v>
      </c>
      <c r="E17" s="55">
        <f t="shared" si="3"/>
        <v>1103.5666666666666</v>
      </c>
      <c r="F17" s="55">
        <f t="shared" si="3"/>
        <v>1136.7666666666667</v>
      </c>
      <c r="G17" s="55">
        <f t="shared" si="3"/>
        <v>2221.2666666666669</v>
      </c>
      <c r="H17" s="55">
        <f t="shared" si="3"/>
        <v>1233.5666666666666</v>
      </c>
      <c r="I17" s="55">
        <f t="shared" si="3"/>
        <v>705.6</v>
      </c>
      <c r="J17" s="55">
        <f t="shared" si="3"/>
        <v>1860.1333333333332</v>
      </c>
      <c r="K17" s="55">
        <f t="shared" si="3"/>
        <v>2875.1</v>
      </c>
      <c r="L17" s="8">
        <f t="shared" si="0"/>
        <v>12896.833333333334</v>
      </c>
      <c r="M17" s="8">
        <f t="shared" ref="M17:M24" si="4">AVERAGE(C17:K17)</f>
        <v>1432.9814814814815</v>
      </c>
    </row>
    <row r="18" spans="1:21">
      <c r="A18" s="54">
        <v>1.5</v>
      </c>
      <c r="B18" s="4" t="s">
        <v>74</v>
      </c>
      <c r="C18" s="55">
        <f t="shared" si="3"/>
        <v>1086.3111111111109</v>
      </c>
      <c r="D18" s="55">
        <f t="shared" si="3"/>
        <v>1597.7333333333333</v>
      </c>
      <c r="E18" s="55">
        <f t="shared" si="3"/>
        <v>1854.622222222222</v>
      </c>
      <c r="F18" s="55">
        <f t="shared" si="3"/>
        <v>1820.8444444444442</v>
      </c>
      <c r="G18" s="55">
        <f t="shared" si="3"/>
        <v>3790.1777777777784</v>
      </c>
      <c r="H18" s="55">
        <f t="shared" si="3"/>
        <v>2166.3555555555554</v>
      </c>
      <c r="I18" s="55">
        <f t="shared" si="3"/>
        <v>1039.9555555555555</v>
      </c>
      <c r="J18" s="55">
        <f t="shared" si="3"/>
        <v>2868.4444444444448</v>
      </c>
      <c r="K18" s="55">
        <f t="shared" si="3"/>
        <v>4061.2000000000003</v>
      </c>
      <c r="L18" s="8">
        <f t="shared" si="0"/>
        <v>20285.644444444446</v>
      </c>
      <c r="M18" s="8">
        <f t="shared" si="4"/>
        <v>2253.9604938271605</v>
      </c>
    </row>
    <row r="19" spans="1:21">
      <c r="A19" s="54">
        <v>1</v>
      </c>
      <c r="B19" s="4" t="s">
        <v>10</v>
      </c>
      <c r="C19" s="55">
        <f t="shared" si="3"/>
        <v>1835.6000000000001</v>
      </c>
      <c r="D19" s="55">
        <f t="shared" si="3"/>
        <v>3255.3666666666668</v>
      </c>
      <c r="E19" s="55">
        <f t="shared" si="3"/>
        <v>3179.6666666666665</v>
      </c>
      <c r="F19" s="55">
        <f t="shared" si="3"/>
        <v>3012.5</v>
      </c>
      <c r="G19" s="55">
        <f t="shared" si="3"/>
        <v>6589</v>
      </c>
      <c r="H19" s="55">
        <f t="shared" si="3"/>
        <v>3753.2333333333336</v>
      </c>
      <c r="I19" s="55">
        <f t="shared" si="3"/>
        <v>1909.0333333333335</v>
      </c>
      <c r="J19" s="55">
        <f t="shared" si="3"/>
        <v>5045.6333333333332</v>
      </c>
      <c r="K19" s="55">
        <f t="shared" si="3"/>
        <v>6468.1333333333341</v>
      </c>
      <c r="L19" s="8">
        <f t="shared" si="0"/>
        <v>35048.166666666664</v>
      </c>
      <c r="M19" s="8">
        <f t="shared" si="4"/>
        <v>3894.2407407407404</v>
      </c>
    </row>
    <row r="20" spans="1:21">
      <c r="A20" s="54">
        <v>0.3</v>
      </c>
      <c r="B20" s="49" t="s">
        <v>11</v>
      </c>
      <c r="C20" s="55">
        <f t="shared" si="3"/>
        <v>347.77777777777777</v>
      </c>
      <c r="D20" s="55">
        <f t="shared" si="3"/>
        <v>1231.1111111111111</v>
      </c>
      <c r="E20" s="55">
        <f t="shared" si="3"/>
        <v>1284.4444444444443</v>
      </c>
      <c r="F20" s="55">
        <f t="shared" si="3"/>
        <v>1283.3333333333335</v>
      </c>
      <c r="G20" s="55">
        <f t="shared" si="3"/>
        <v>2688.8888888888887</v>
      </c>
      <c r="H20" s="55">
        <f t="shared" si="3"/>
        <v>2294.4444444444448</v>
      </c>
      <c r="I20" s="55">
        <f t="shared" si="3"/>
        <v>1274.4444444444443</v>
      </c>
      <c r="J20" s="55">
        <f t="shared" si="3"/>
        <v>3194.4444444444448</v>
      </c>
      <c r="K20" s="55">
        <f t="shared" si="3"/>
        <v>5104.4444444444443</v>
      </c>
      <c r="L20" s="8">
        <f t="shared" si="0"/>
        <v>18703.333333333336</v>
      </c>
      <c r="M20" s="8">
        <f t="shared" si="4"/>
        <v>2078.1481481481483</v>
      </c>
    </row>
    <row r="21" spans="1:21">
      <c r="A21" s="54">
        <v>0.05</v>
      </c>
      <c r="B21" s="49" t="s">
        <v>12</v>
      </c>
      <c r="C21" s="133">
        <f t="shared" si="3"/>
        <v>0</v>
      </c>
      <c r="D21" s="133">
        <f t="shared" si="3"/>
        <v>0</v>
      </c>
      <c r="E21" s="55">
        <f t="shared" si="3"/>
        <v>446.66666666666663</v>
      </c>
      <c r="F21" s="55">
        <f t="shared" si="3"/>
        <v>1553.3333333333333</v>
      </c>
      <c r="G21" s="55">
        <f t="shared" si="3"/>
        <v>1166.6666666666667</v>
      </c>
      <c r="H21" s="55">
        <f t="shared" si="3"/>
        <v>2813.333333333333</v>
      </c>
      <c r="I21" s="55">
        <f t="shared" si="3"/>
        <v>1486.6666666666665</v>
      </c>
      <c r="J21" s="55">
        <f t="shared" si="3"/>
        <v>5093.333333333333</v>
      </c>
      <c r="K21" s="55">
        <f t="shared" si="3"/>
        <v>11573.333333333332</v>
      </c>
      <c r="L21" s="8">
        <f t="shared" si="0"/>
        <v>24133.333333333332</v>
      </c>
      <c r="M21" s="8">
        <f t="shared" si="4"/>
        <v>2681.4814814814813</v>
      </c>
    </row>
    <row r="22" spans="1:21">
      <c r="A22" s="239">
        <v>15000</v>
      </c>
      <c r="B22" s="4" t="s">
        <v>146</v>
      </c>
      <c r="C22" s="55">
        <f t="shared" si="3"/>
        <v>315.28745333333325</v>
      </c>
      <c r="D22" s="55">
        <f t="shared" si="3"/>
        <v>206.8010888888889</v>
      </c>
      <c r="E22" s="55">
        <f t="shared" si="3"/>
        <v>981.98344324444429</v>
      </c>
      <c r="F22" s="55">
        <f t="shared" si="3"/>
        <v>626.38396111111103</v>
      </c>
      <c r="G22" s="55">
        <f t="shared" si="3"/>
        <v>610.25690088888894</v>
      </c>
      <c r="H22" s="55">
        <f t="shared" si="3"/>
        <v>1393.6467991111112</v>
      </c>
      <c r="I22" s="55">
        <f t="shared" si="3"/>
        <v>2378.6214726666663</v>
      </c>
      <c r="J22" s="55">
        <f t="shared" si="3"/>
        <v>3169.0095357833329</v>
      </c>
      <c r="K22" s="55">
        <f t="shared" si="3"/>
        <v>13728.370570666664</v>
      </c>
      <c r="L22" s="8">
        <f t="shared" si="0"/>
        <v>23410.36122569444</v>
      </c>
      <c r="M22" s="8">
        <f t="shared" si="4"/>
        <v>2601.1512472993822</v>
      </c>
    </row>
    <row r="23" spans="1:21">
      <c r="A23" s="54">
        <v>0.02</v>
      </c>
      <c r="B23" s="49" t="s">
        <v>16</v>
      </c>
      <c r="C23" s="55">
        <f t="shared" si="3"/>
        <v>1129.1261569724795</v>
      </c>
      <c r="D23" s="55">
        <f t="shared" si="3"/>
        <v>1216.4355428021361</v>
      </c>
      <c r="E23" s="55">
        <f t="shared" si="3"/>
        <v>1267.3323744847658</v>
      </c>
      <c r="F23" s="55">
        <f t="shared" si="3"/>
        <v>1103.2770196496519</v>
      </c>
      <c r="G23" s="55">
        <f t="shared" si="3"/>
        <v>1243.8579330028608</v>
      </c>
      <c r="H23" s="55">
        <f t="shared" si="3"/>
        <v>1195.6639882068614</v>
      </c>
      <c r="I23" s="55">
        <f t="shared" si="3"/>
        <v>997.80760333789988</v>
      </c>
      <c r="J23" s="55">
        <f t="shared" si="3"/>
        <v>1151.7564714096518</v>
      </c>
      <c r="K23" s="55">
        <f t="shared" si="3"/>
        <v>1151.1392962801262</v>
      </c>
      <c r="L23" s="8">
        <f t="shared" si="0"/>
        <v>10456.396386146433</v>
      </c>
      <c r="M23" s="8">
        <f t="shared" si="4"/>
        <v>1161.821820682937</v>
      </c>
    </row>
    <row r="24" spans="1:21">
      <c r="A24" s="54">
        <v>0.01</v>
      </c>
      <c r="B24" s="51" t="s">
        <v>17</v>
      </c>
      <c r="C24" s="56">
        <f t="shared" si="3"/>
        <v>5596.5080901655092</v>
      </c>
      <c r="D24" s="56">
        <f t="shared" si="3"/>
        <v>4905.098307337701</v>
      </c>
      <c r="E24" s="56">
        <f t="shared" si="3"/>
        <v>6202.0868890844049</v>
      </c>
      <c r="F24" s="56">
        <f t="shared" si="3"/>
        <v>6360.3169435142527</v>
      </c>
      <c r="G24" s="56">
        <f t="shared" si="3"/>
        <v>5151.6004450144055</v>
      </c>
      <c r="H24" s="56">
        <f t="shared" si="3"/>
        <v>5393.2283805631741</v>
      </c>
      <c r="I24" s="56">
        <f t="shared" si="3"/>
        <v>3616.3199362516634</v>
      </c>
      <c r="J24" s="56">
        <f t="shared" si="3"/>
        <v>5329.2919163437582</v>
      </c>
      <c r="K24" s="56">
        <f t="shared" si="3"/>
        <v>8153.653569875426</v>
      </c>
      <c r="L24" s="8">
        <f t="shared" si="0"/>
        <v>50708.104478150293</v>
      </c>
      <c r="M24" s="8">
        <f t="shared" si="4"/>
        <v>5634.2338309055885</v>
      </c>
    </row>
    <row r="25" spans="1:21">
      <c r="B25" s="52"/>
      <c r="L25" s="53"/>
    </row>
    <row r="26" spans="1:21">
      <c r="B26" s="57" t="s">
        <v>18</v>
      </c>
      <c r="C26" s="7" t="s">
        <v>0</v>
      </c>
      <c r="D26" s="7" t="s">
        <v>1</v>
      </c>
      <c r="E26" s="7" t="s">
        <v>2</v>
      </c>
      <c r="F26" s="7" t="s">
        <v>3</v>
      </c>
      <c r="G26" s="7" t="s">
        <v>4</v>
      </c>
      <c r="H26" s="7" t="s">
        <v>5</v>
      </c>
      <c r="I26" s="7" t="s">
        <v>6</v>
      </c>
      <c r="J26" s="7" t="s">
        <v>7</v>
      </c>
      <c r="K26" s="7" t="s">
        <v>8</v>
      </c>
      <c r="L26" s="21" t="s">
        <v>83</v>
      </c>
      <c r="M26" s="46" t="s">
        <v>14</v>
      </c>
      <c r="N26" s="58"/>
      <c r="O26" s="58"/>
      <c r="P26" s="59"/>
      <c r="Q26" s="58"/>
      <c r="R26" s="58"/>
      <c r="S26" s="60"/>
      <c r="T26" s="60"/>
      <c r="U26" s="60"/>
    </row>
    <row r="27" spans="1:21">
      <c r="B27" s="4" t="s">
        <v>72</v>
      </c>
      <c r="C27" s="61">
        <v>4.0000000000000008E-2</v>
      </c>
      <c r="D27" s="61">
        <v>0.03</v>
      </c>
      <c r="E27" s="61">
        <v>4.0000000000000008E-2</v>
      </c>
      <c r="F27" s="61">
        <v>4.0000000000000008E-2</v>
      </c>
      <c r="G27" s="61">
        <v>0.03</v>
      </c>
      <c r="H27" s="61">
        <v>0.06</v>
      </c>
      <c r="I27" s="61">
        <v>0.04</v>
      </c>
      <c r="J27" s="62">
        <v>0.03</v>
      </c>
      <c r="K27" s="62">
        <v>0.02</v>
      </c>
      <c r="L27" s="63">
        <f>AVERAGE(C27:K27)</f>
        <v>3.6666666666666674E-2</v>
      </c>
      <c r="M27" s="46" t="s">
        <v>14</v>
      </c>
      <c r="N27" s="64"/>
      <c r="O27" s="64"/>
      <c r="P27" s="64"/>
      <c r="Q27" s="64"/>
      <c r="R27" s="64"/>
      <c r="S27" s="60"/>
      <c r="T27" s="65"/>
      <c r="U27" s="60"/>
    </row>
    <row r="28" spans="1:21">
      <c r="B28" s="4" t="s">
        <v>73</v>
      </c>
      <c r="C28" s="61">
        <v>0.06</v>
      </c>
      <c r="D28" s="61">
        <v>4.4999999999999998E-2</v>
      </c>
      <c r="E28" s="61">
        <v>0.06</v>
      </c>
      <c r="F28" s="61">
        <v>0.06</v>
      </c>
      <c r="G28" s="61">
        <v>4.4999999999999998E-2</v>
      </c>
      <c r="H28" s="61">
        <v>7.4999999999999997E-2</v>
      </c>
      <c r="I28" s="61">
        <v>0.06</v>
      </c>
      <c r="J28" s="62">
        <v>4.4999999999999998E-2</v>
      </c>
      <c r="K28" s="62">
        <v>0.04</v>
      </c>
      <c r="L28" s="63">
        <f t="shared" ref="L28:L36" si="5">AVERAGE(C28:K28)</f>
        <v>5.4444444444444434E-2</v>
      </c>
      <c r="N28" s="64"/>
      <c r="O28" s="64"/>
      <c r="P28" s="64"/>
      <c r="Q28" s="64"/>
      <c r="R28" s="64"/>
      <c r="S28" s="60"/>
      <c r="T28" s="65"/>
      <c r="U28" s="60"/>
    </row>
    <row r="29" spans="1:21">
      <c r="B29" s="4" t="s">
        <v>74</v>
      </c>
      <c r="C29" s="61">
        <v>0.1</v>
      </c>
      <c r="D29" s="61">
        <v>7.4999999999999997E-2</v>
      </c>
      <c r="E29" s="61">
        <v>0.1</v>
      </c>
      <c r="F29" s="61">
        <v>0.1</v>
      </c>
      <c r="G29" s="61">
        <v>7.4999999999999997E-2</v>
      </c>
      <c r="H29" s="61">
        <v>0.09</v>
      </c>
      <c r="I29" s="61">
        <v>0.1</v>
      </c>
      <c r="J29" s="62">
        <v>7.4999999999999997E-2</v>
      </c>
      <c r="K29" s="62">
        <v>6.5000000000000002E-2</v>
      </c>
      <c r="L29" s="63">
        <f t="shared" si="5"/>
        <v>8.666666666666667E-2</v>
      </c>
      <c r="N29" s="64"/>
      <c r="O29" s="64"/>
      <c r="P29" s="64"/>
      <c r="Q29" s="64"/>
      <c r="R29" s="64"/>
      <c r="S29" s="60"/>
      <c r="T29" s="65"/>
      <c r="U29" s="60"/>
    </row>
    <row r="30" spans="1:21">
      <c r="B30" s="4" t="s">
        <v>10</v>
      </c>
      <c r="C30" s="61">
        <v>0.3</v>
      </c>
      <c r="D30" s="61">
        <v>0.27500000000000002</v>
      </c>
      <c r="E30" s="61">
        <v>0.25</v>
      </c>
      <c r="F30" s="61">
        <v>0.25</v>
      </c>
      <c r="G30" s="61">
        <v>0.22500000000000001</v>
      </c>
      <c r="H30" s="61">
        <v>0.2</v>
      </c>
      <c r="I30" s="61">
        <v>0.22500000000000001</v>
      </c>
      <c r="J30" s="62">
        <v>0.22500000000000001</v>
      </c>
      <c r="K30" s="62">
        <v>0.2</v>
      </c>
      <c r="L30" s="63">
        <f t="shared" si="5"/>
        <v>0.23888888888888893</v>
      </c>
      <c r="N30" s="64"/>
      <c r="O30" s="64"/>
      <c r="P30" s="64"/>
      <c r="Q30" s="64"/>
      <c r="R30" s="64"/>
      <c r="S30" s="60"/>
      <c r="T30" s="65"/>
      <c r="U30" s="60"/>
    </row>
    <row r="31" spans="1:21">
      <c r="B31" s="49" t="s">
        <v>11</v>
      </c>
      <c r="C31" s="61">
        <v>0.15</v>
      </c>
      <c r="D31" s="61">
        <v>0.2</v>
      </c>
      <c r="E31" s="61">
        <v>0.15</v>
      </c>
      <c r="F31" s="61">
        <v>0.1</v>
      </c>
      <c r="G31" s="61">
        <v>0.2</v>
      </c>
      <c r="H31" s="61">
        <v>0.15</v>
      </c>
      <c r="I31" s="61">
        <v>0.125</v>
      </c>
      <c r="J31" s="62">
        <v>0.1</v>
      </c>
      <c r="K31" s="62">
        <v>0.1</v>
      </c>
      <c r="L31" s="63">
        <f t="shared" si="5"/>
        <v>0.14166666666666672</v>
      </c>
      <c r="N31" s="64"/>
      <c r="O31" s="64"/>
      <c r="P31" s="64"/>
      <c r="Q31" s="64"/>
      <c r="R31" s="64"/>
      <c r="S31" s="60"/>
      <c r="T31" s="65"/>
      <c r="U31" s="60"/>
    </row>
    <row r="32" spans="1:21">
      <c r="B32" s="49" t="s">
        <v>12</v>
      </c>
      <c r="C32" s="61">
        <v>0</v>
      </c>
      <c r="D32" s="61">
        <v>0</v>
      </c>
      <c r="E32" s="61">
        <v>0.05</v>
      </c>
      <c r="F32" s="61">
        <v>0.05</v>
      </c>
      <c r="G32" s="61">
        <v>7.4999999999999997E-2</v>
      </c>
      <c r="H32" s="61">
        <v>0.15</v>
      </c>
      <c r="I32" s="61">
        <v>7.4999999999999997E-2</v>
      </c>
      <c r="J32" s="62">
        <v>0.15</v>
      </c>
      <c r="K32" s="62">
        <v>0.125</v>
      </c>
      <c r="L32" s="63">
        <f t="shared" si="5"/>
        <v>7.4999999999999997E-2</v>
      </c>
      <c r="N32" s="64"/>
      <c r="O32" s="64"/>
      <c r="P32" s="64"/>
      <c r="Q32" s="64"/>
      <c r="R32" s="64"/>
      <c r="S32" s="60"/>
      <c r="T32" s="65"/>
      <c r="U32" s="60"/>
    </row>
    <row r="33" spans="2:22">
      <c r="B33" s="4" t="s">
        <v>146</v>
      </c>
      <c r="C33" s="61">
        <v>0.05</v>
      </c>
      <c r="D33" s="61">
        <v>0.1</v>
      </c>
      <c r="E33" s="61">
        <v>0.1</v>
      </c>
      <c r="F33" s="61">
        <v>0.1</v>
      </c>
      <c r="G33" s="61">
        <v>0.1</v>
      </c>
      <c r="H33" s="61">
        <v>0.1</v>
      </c>
      <c r="I33" s="61">
        <v>0.15</v>
      </c>
      <c r="J33" s="62">
        <v>0.1</v>
      </c>
      <c r="K33" s="62">
        <v>0.125</v>
      </c>
      <c r="L33" s="63">
        <f t="shared" si="5"/>
        <v>0.10277777777777777</v>
      </c>
      <c r="N33" s="64"/>
      <c r="O33" s="64"/>
      <c r="P33" s="64"/>
      <c r="Q33" s="64"/>
      <c r="R33" s="64"/>
      <c r="S33" s="60"/>
      <c r="T33" s="65"/>
      <c r="U33" s="60"/>
    </row>
    <row r="34" spans="2:22">
      <c r="B34" s="49" t="s">
        <v>16</v>
      </c>
      <c r="C34" s="61">
        <v>0.1</v>
      </c>
      <c r="D34" s="61">
        <v>0.17499999999999999</v>
      </c>
      <c r="E34" s="61">
        <v>0.1</v>
      </c>
      <c r="F34" s="61">
        <v>0.15</v>
      </c>
      <c r="G34" s="61">
        <v>0.1</v>
      </c>
      <c r="H34" s="61">
        <v>7.4999999999999997E-2</v>
      </c>
      <c r="I34" s="61">
        <v>0.125</v>
      </c>
      <c r="J34" s="62">
        <v>0.1</v>
      </c>
      <c r="K34" s="62">
        <v>0.17499999999999999</v>
      </c>
      <c r="L34" s="63">
        <f t="shared" si="5"/>
        <v>0.1222222222222222</v>
      </c>
      <c r="N34" s="64" t="s">
        <v>14</v>
      </c>
      <c r="O34" s="64"/>
      <c r="P34" s="64"/>
      <c r="Q34" s="64"/>
      <c r="R34" s="64"/>
      <c r="S34" s="60"/>
      <c r="T34" s="65"/>
      <c r="U34" s="60"/>
    </row>
    <row r="35" spans="2:22">
      <c r="B35" s="51" t="s">
        <v>17</v>
      </c>
      <c r="C35" s="66">
        <v>0.2</v>
      </c>
      <c r="D35" s="66">
        <v>0.1</v>
      </c>
      <c r="E35" s="66">
        <v>0.15</v>
      </c>
      <c r="F35" s="66">
        <v>0.15</v>
      </c>
      <c r="G35" s="66">
        <v>0.15</v>
      </c>
      <c r="H35" s="66">
        <v>0.1</v>
      </c>
      <c r="I35" s="66">
        <v>0.1</v>
      </c>
      <c r="J35" s="67">
        <v>0.17499999999999999</v>
      </c>
      <c r="K35" s="67">
        <v>0.15</v>
      </c>
      <c r="L35" s="68">
        <f t="shared" si="5"/>
        <v>0.14166666666666666</v>
      </c>
      <c r="N35" s="64"/>
      <c r="O35" s="64"/>
      <c r="P35" s="64"/>
      <c r="Q35" s="64"/>
      <c r="R35" s="64"/>
      <c r="S35" s="60"/>
      <c r="T35" s="65"/>
      <c r="U35" s="60"/>
    </row>
    <row r="36" spans="2:22">
      <c r="B36" s="52"/>
      <c r="C36" s="69">
        <f t="shared" ref="C36:K36" si="6">SUM(C27:C35)</f>
        <v>1</v>
      </c>
      <c r="D36" s="69">
        <f t="shared" si="6"/>
        <v>0.99999999999999989</v>
      </c>
      <c r="E36" s="69">
        <f t="shared" si="6"/>
        <v>1</v>
      </c>
      <c r="F36" s="69">
        <f t="shared" si="6"/>
        <v>1</v>
      </c>
      <c r="G36" s="69">
        <f t="shared" si="6"/>
        <v>0.99999999999999989</v>
      </c>
      <c r="H36" s="69">
        <f t="shared" si="6"/>
        <v>1</v>
      </c>
      <c r="I36" s="69">
        <f t="shared" si="6"/>
        <v>1</v>
      </c>
      <c r="J36" s="69">
        <f t="shared" si="6"/>
        <v>1</v>
      </c>
      <c r="K36" s="69">
        <f t="shared" si="6"/>
        <v>1</v>
      </c>
      <c r="L36" s="69">
        <f t="shared" si="5"/>
        <v>1</v>
      </c>
      <c r="N36" s="64"/>
      <c r="O36" s="64"/>
      <c r="P36" s="64"/>
      <c r="Q36" s="64"/>
      <c r="R36" s="64"/>
      <c r="S36" s="60"/>
      <c r="T36" s="60"/>
      <c r="U36" s="60"/>
    </row>
    <row r="37" spans="2:22">
      <c r="B37" s="52"/>
      <c r="C37" s="70"/>
      <c r="D37" s="70"/>
      <c r="E37" s="70"/>
      <c r="F37" s="70"/>
      <c r="G37" s="70"/>
      <c r="H37" s="70"/>
      <c r="I37" s="70"/>
      <c r="J37" s="70"/>
      <c r="K37" s="70"/>
      <c r="L37" s="53"/>
      <c r="P37" s="47" t="s">
        <v>14</v>
      </c>
    </row>
    <row r="38" spans="2:22">
      <c r="B38" s="57" t="s">
        <v>84</v>
      </c>
      <c r="C38" s="7" t="s">
        <v>0</v>
      </c>
      <c r="D38" s="7" t="s">
        <v>1</v>
      </c>
      <c r="E38" s="7" t="s">
        <v>2</v>
      </c>
      <c r="F38" s="7" t="s">
        <v>3</v>
      </c>
      <c r="G38" s="7" t="s">
        <v>4</v>
      </c>
      <c r="H38" s="7" t="s">
        <v>5</v>
      </c>
      <c r="I38" s="7" t="s">
        <v>6</v>
      </c>
      <c r="J38" s="7" t="s">
        <v>7</v>
      </c>
      <c r="K38" s="7" t="s">
        <v>8</v>
      </c>
      <c r="L38" s="7" t="s">
        <v>88</v>
      </c>
      <c r="M38" s="7" t="s">
        <v>89</v>
      </c>
      <c r="N38" s="71"/>
      <c r="O38" s="71"/>
      <c r="P38" s="71" t="s">
        <v>14</v>
      </c>
      <c r="Q38" s="71"/>
      <c r="R38" s="71"/>
      <c r="S38" s="71"/>
      <c r="T38" s="71"/>
      <c r="U38" s="71"/>
      <c r="V38" s="71"/>
    </row>
    <row r="39" spans="2:22">
      <c r="B39" s="4" t="s">
        <v>72</v>
      </c>
      <c r="C39" s="268">
        <f>C16*C27</f>
        <v>21.430400000000002</v>
      </c>
      <c r="D39" s="268">
        <f t="shared" ref="D39:K39" si="7">D16*D27</f>
        <v>28.269599999999997</v>
      </c>
      <c r="E39" s="268">
        <f t="shared" si="7"/>
        <v>31.073066666666669</v>
      </c>
      <c r="F39" s="268">
        <f t="shared" si="7"/>
        <v>36.089600000000004</v>
      </c>
      <c r="G39" s="268">
        <f t="shared" si="7"/>
        <v>46.380800000000008</v>
      </c>
      <c r="H39" s="268">
        <f t="shared" si="7"/>
        <v>57.009600000000006</v>
      </c>
      <c r="I39" s="268">
        <f t="shared" si="7"/>
        <v>22.545066666666671</v>
      </c>
      <c r="J39" s="268">
        <f t="shared" si="7"/>
        <v>40.840000000000003</v>
      </c>
      <c r="K39" s="268">
        <f t="shared" si="7"/>
        <v>43.258133333333333</v>
      </c>
      <c r="L39" s="8">
        <f t="shared" si="0"/>
        <v>326.89626666666669</v>
      </c>
      <c r="M39" s="8">
        <f>AVERAGE(C39:K39)</f>
        <v>36.321807407407412</v>
      </c>
      <c r="N39" s="72"/>
      <c r="O39" s="72"/>
      <c r="P39" s="72"/>
      <c r="Q39" s="72"/>
      <c r="R39" s="72"/>
      <c r="S39" s="72"/>
      <c r="T39" s="72"/>
      <c r="U39" s="72"/>
      <c r="V39" s="72"/>
    </row>
    <row r="40" spans="2:22">
      <c r="B40" s="4" t="s">
        <v>73</v>
      </c>
      <c r="C40" s="268">
        <f t="shared" ref="C40:K47" si="8">C17*C28</f>
        <v>40.963999999999992</v>
      </c>
      <c r="D40" s="268">
        <f t="shared" si="8"/>
        <v>48.514500000000005</v>
      </c>
      <c r="E40" s="268">
        <f t="shared" si="8"/>
        <v>66.213999999999999</v>
      </c>
      <c r="F40" s="268">
        <f t="shared" si="8"/>
        <v>68.206000000000003</v>
      </c>
      <c r="G40" s="268">
        <f t="shared" si="8"/>
        <v>99.957000000000008</v>
      </c>
      <c r="H40" s="268">
        <f t="shared" si="8"/>
        <v>92.517499999999998</v>
      </c>
      <c r="I40" s="268">
        <f t="shared" si="8"/>
        <v>42.335999999999999</v>
      </c>
      <c r="J40" s="268">
        <f t="shared" si="8"/>
        <v>83.705999999999989</v>
      </c>
      <c r="K40" s="268">
        <f t="shared" si="8"/>
        <v>115.004</v>
      </c>
      <c r="L40" s="8">
        <f t="shared" si="0"/>
        <v>657.41899999999998</v>
      </c>
      <c r="M40" s="8">
        <f t="shared" ref="M40:M48" si="9">AVERAGE(C40:K40)</f>
        <v>73.046555555555557</v>
      </c>
      <c r="N40" s="72"/>
      <c r="O40" s="72"/>
      <c r="P40" s="72"/>
      <c r="Q40" s="72"/>
      <c r="R40" s="72"/>
      <c r="S40" s="72"/>
      <c r="T40" s="72"/>
      <c r="U40" s="72"/>
      <c r="V40" s="72"/>
    </row>
    <row r="41" spans="2:22">
      <c r="B41" s="4" t="s">
        <v>74</v>
      </c>
      <c r="C41" s="268">
        <f t="shared" si="8"/>
        <v>108.6311111111111</v>
      </c>
      <c r="D41" s="268">
        <f t="shared" si="8"/>
        <v>119.83</v>
      </c>
      <c r="E41" s="268">
        <f t="shared" si="8"/>
        <v>185.46222222222221</v>
      </c>
      <c r="F41" s="268">
        <f t="shared" si="8"/>
        <v>182.08444444444444</v>
      </c>
      <c r="G41" s="268">
        <f t="shared" si="8"/>
        <v>284.26333333333338</v>
      </c>
      <c r="H41" s="268">
        <f t="shared" si="8"/>
        <v>194.97199999999998</v>
      </c>
      <c r="I41" s="268">
        <f t="shared" si="8"/>
        <v>103.99555555555555</v>
      </c>
      <c r="J41" s="268">
        <f t="shared" si="8"/>
        <v>215.13333333333335</v>
      </c>
      <c r="K41" s="268">
        <f t="shared" si="8"/>
        <v>263.97800000000001</v>
      </c>
      <c r="L41" s="8">
        <f t="shared" si="0"/>
        <v>1658.3500000000001</v>
      </c>
      <c r="M41" s="8">
        <f t="shared" si="9"/>
        <v>184.26111111111112</v>
      </c>
      <c r="N41" s="72"/>
      <c r="O41" s="72"/>
      <c r="P41" s="72"/>
      <c r="Q41" s="72"/>
      <c r="R41" s="72"/>
      <c r="S41" s="72"/>
      <c r="T41" s="72"/>
      <c r="U41" s="72"/>
      <c r="V41" s="72"/>
    </row>
    <row r="42" spans="2:22">
      <c r="B42" s="4" t="s">
        <v>10</v>
      </c>
      <c r="C42" s="268">
        <f t="shared" si="8"/>
        <v>550.68000000000006</v>
      </c>
      <c r="D42" s="268">
        <f t="shared" si="8"/>
        <v>895.22583333333341</v>
      </c>
      <c r="E42" s="268">
        <f t="shared" si="8"/>
        <v>794.91666666666663</v>
      </c>
      <c r="F42" s="268">
        <f t="shared" si="8"/>
        <v>753.125</v>
      </c>
      <c r="G42" s="268">
        <f t="shared" si="8"/>
        <v>1482.5250000000001</v>
      </c>
      <c r="H42" s="268">
        <f t="shared" si="8"/>
        <v>750.64666666666676</v>
      </c>
      <c r="I42" s="268">
        <f t="shared" si="8"/>
        <v>429.53250000000003</v>
      </c>
      <c r="J42" s="268">
        <f t="shared" si="8"/>
        <v>1135.2674999999999</v>
      </c>
      <c r="K42" s="268">
        <f t="shared" si="8"/>
        <v>1293.626666666667</v>
      </c>
      <c r="L42" s="8">
        <f t="shared" ref="L42:L48" si="10">SUM(C42:K42)</f>
        <v>8085.5458333333336</v>
      </c>
      <c r="M42" s="8">
        <f t="shared" si="9"/>
        <v>898.39398148148155</v>
      </c>
      <c r="N42" s="72"/>
      <c r="O42" s="72"/>
      <c r="P42" s="72"/>
      <c r="Q42" s="72"/>
      <c r="R42" s="72"/>
      <c r="S42" s="72"/>
      <c r="T42" s="72"/>
      <c r="U42" s="72"/>
      <c r="V42" s="72"/>
    </row>
    <row r="43" spans="2:22">
      <c r="B43" s="49" t="s">
        <v>11</v>
      </c>
      <c r="C43" s="268">
        <f t="shared" si="8"/>
        <v>52.166666666666664</v>
      </c>
      <c r="D43" s="268">
        <f t="shared" si="8"/>
        <v>246.22222222222223</v>
      </c>
      <c r="E43" s="268">
        <f t="shared" si="8"/>
        <v>192.66666666666666</v>
      </c>
      <c r="F43" s="268">
        <f t="shared" si="8"/>
        <v>128.33333333333334</v>
      </c>
      <c r="G43" s="268">
        <f t="shared" si="8"/>
        <v>537.77777777777771</v>
      </c>
      <c r="H43" s="268">
        <f t="shared" si="8"/>
        <v>344.16666666666669</v>
      </c>
      <c r="I43" s="268">
        <f t="shared" si="8"/>
        <v>159.30555555555554</v>
      </c>
      <c r="J43" s="268">
        <f t="shared" si="8"/>
        <v>319.44444444444451</v>
      </c>
      <c r="K43" s="268">
        <f t="shared" si="8"/>
        <v>510.44444444444446</v>
      </c>
      <c r="L43" s="8">
        <f t="shared" si="10"/>
        <v>2490.5277777777778</v>
      </c>
      <c r="M43" s="8">
        <f t="shared" si="9"/>
        <v>276.72530864197529</v>
      </c>
      <c r="N43" s="72"/>
      <c r="O43" s="72"/>
      <c r="P43" s="72"/>
      <c r="Q43" s="72"/>
      <c r="R43" s="72"/>
      <c r="S43" s="72"/>
      <c r="T43" s="72"/>
      <c r="U43" s="72"/>
      <c r="V43" s="72"/>
    </row>
    <row r="44" spans="2:22">
      <c r="B44" s="49" t="s">
        <v>12</v>
      </c>
      <c r="C44" s="268">
        <f t="shared" si="8"/>
        <v>0</v>
      </c>
      <c r="D44" s="268">
        <f t="shared" si="8"/>
        <v>0</v>
      </c>
      <c r="E44" s="268">
        <f t="shared" si="8"/>
        <v>22.333333333333332</v>
      </c>
      <c r="F44" s="268">
        <f t="shared" si="8"/>
        <v>77.666666666666671</v>
      </c>
      <c r="G44" s="268">
        <f t="shared" si="8"/>
        <v>87.5</v>
      </c>
      <c r="H44" s="268">
        <f t="shared" si="8"/>
        <v>421.99999999999994</v>
      </c>
      <c r="I44" s="268">
        <f t="shared" si="8"/>
        <v>111.49999999999999</v>
      </c>
      <c r="J44" s="268">
        <f t="shared" si="8"/>
        <v>763.99999999999989</v>
      </c>
      <c r="K44" s="268">
        <f t="shared" si="8"/>
        <v>1446.6666666666665</v>
      </c>
      <c r="L44" s="8">
        <f t="shared" si="10"/>
        <v>2931.6666666666665</v>
      </c>
      <c r="M44" s="8">
        <f t="shared" si="9"/>
        <v>325.7407407407407</v>
      </c>
      <c r="N44" s="72"/>
      <c r="O44" s="72"/>
      <c r="P44" s="72"/>
      <c r="Q44" s="72"/>
      <c r="R44" s="72"/>
      <c r="S44" s="72"/>
      <c r="T44" s="72"/>
      <c r="U44" s="72"/>
      <c r="V44" s="72"/>
    </row>
    <row r="45" spans="2:22">
      <c r="B45" s="4" t="s">
        <v>146</v>
      </c>
      <c r="C45" s="268">
        <f t="shared" si="8"/>
        <v>15.764372666666663</v>
      </c>
      <c r="D45" s="268">
        <f t="shared" si="8"/>
        <v>20.680108888888892</v>
      </c>
      <c r="E45" s="268">
        <f t="shared" si="8"/>
        <v>98.198344324444435</v>
      </c>
      <c r="F45" s="268">
        <f t="shared" si="8"/>
        <v>62.638396111111106</v>
      </c>
      <c r="G45" s="268">
        <f t="shared" si="8"/>
        <v>61.025690088888894</v>
      </c>
      <c r="H45" s="268">
        <f t="shared" si="8"/>
        <v>139.36467991111112</v>
      </c>
      <c r="I45" s="268">
        <f t="shared" si="8"/>
        <v>356.79322089999994</v>
      </c>
      <c r="J45" s="268">
        <f t="shared" si="8"/>
        <v>316.90095357833331</v>
      </c>
      <c r="K45" s="268">
        <f t="shared" si="8"/>
        <v>1716.046321333333</v>
      </c>
      <c r="L45" s="8">
        <f t="shared" si="10"/>
        <v>2787.412087802777</v>
      </c>
      <c r="M45" s="8">
        <f t="shared" si="9"/>
        <v>309.71245420030857</v>
      </c>
      <c r="N45" s="72"/>
      <c r="O45" s="72"/>
      <c r="P45" s="72"/>
      <c r="Q45" s="72"/>
      <c r="R45" s="72"/>
      <c r="S45" s="72"/>
      <c r="T45" s="72"/>
      <c r="U45" s="72"/>
      <c r="V45" s="72"/>
    </row>
    <row r="46" spans="2:22">
      <c r="B46" s="49" t="s">
        <v>16</v>
      </c>
      <c r="C46" s="268">
        <f t="shared" si="8"/>
        <v>112.91261569724796</v>
      </c>
      <c r="D46" s="268">
        <f t="shared" si="8"/>
        <v>212.87621999037381</v>
      </c>
      <c r="E46" s="268">
        <f t="shared" si="8"/>
        <v>126.73323744847659</v>
      </c>
      <c r="F46" s="268">
        <f t="shared" si="8"/>
        <v>165.49155294744779</v>
      </c>
      <c r="G46" s="268">
        <f t="shared" si="8"/>
        <v>124.38579330028608</v>
      </c>
      <c r="H46" s="268">
        <f t="shared" si="8"/>
        <v>89.674799115514602</v>
      </c>
      <c r="I46" s="268">
        <f t="shared" si="8"/>
        <v>124.72595041723748</v>
      </c>
      <c r="J46" s="268">
        <f t="shared" si="8"/>
        <v>115.17564714096518</v>
      </c>
      <c r="K46" s="268">
        <f t="shared" si="8"/>
        <v>201.44937684902209</v>
      </c>
      <c r="L46" s="8">
        <f t="shared" si="10"/>
        <v>1273.4251929065717</v>
      </c>
      <c r="M46" s="8">
        <f t="shared" si="9"/>
        <v>141.49168810073019</v>
      </c>
      <c r="N46" s="72"/>
      <c r="O46" s="72"/>
      <c r="P46" s="72"/>
      <c r="Q46" s="72"/>
      <c r="R46" s="72"/>
      <c r="S46" s="72"/>
      <c r="T46" s="72"/>
      <c r="U46" s="72"/>
      <c r="V46" s="72"/>
    </row>
    <row r="47" spans="2:22">
      <c r="B47" s="51" t="s">
        <v>17</v>
      </c>
      <c r="C47" s="269">
        <f t="shared" si="8"/>
        <v>1119.3016180331019</v>
      </c>
      <c r="D47" s="269">
        <f t="shared" si="8"/>
        <v>490.50983073377012</v>
      </c>
      <c r="E47" s="269">
        <f t="shared" si="8"/>
        <v>930.31303336266069</v>
      </c>
      <c r="F47" s="269">
        <f t="shared" si="8"/>
        <v>954.04754152713781</v>
      </c>
      <c r="G47" s="269">
        <f t="shared" si="8"/>
        <v>772.74006675216083</v>
      </c>
      <c r="H47" s="269">
        <f t="shared" si="8"/>
        <v>539.32283805631744</v>
      </c>
      <c r="I47" s="269">
        <f t="shared" si="8"/>
        <v>361.63199362516639</v>
      </c>
      <c r="J47" s="269">
        <f t="shared" si="8"/>
        <v>932.62608536015762</v>
      </c>
      <c r="K47" s="269">
        <f t="shared" si="8"/>
        <v>1223.0480354813139</v>
      </c>
      <c r="L47" s="8">
        <f t="shared" si="10"/>
        <v>7323.5410429317872</v>
      </c>
      <c r="M47" s="8">
        <f t="shared" si="9"/>
        <v>813.72678254797631</v>
      </c>
      <c r="N47" s="72"/>
      <c r="O47" s="72"/>
      <c r="P47" s="72"/>
      <c r="Q47" s="72"/>
      <c r="R47" s="72"/>
      <c r="S47" s="72"/>
      <c r="T47" s="72"/>
      <c r="U47" s="72"/>
      <c r="V47" s="72"/>
    </row>
    <row r="48" spans="2:22" s="75" customFormat="1">
      <c r="B48" s="73" t="s">
        <v>65</v>
      </c>
      <c r="C48" s="74">
        <f t="shared" ref="C48:K48" si="11">SUM(C39:C47)</f>
        <v>2021.8507841747942</v>
      </c>
      <c r="D48" s="74">
        <f t="shared" si="11"/>
        <v>2062.1283151685884</v>
      </c>
      <c r="E48" s="74">
        <f t="shared" si="11"/>
        <v>2447.9105706911369</v>
      </c>
      <c r="F48" s="74">
        <f t="shared" si="11"/>
        <v>2427.6825350301415</v>
      </c>
      <c r="G48" s="74">
        <f t="shared" si="11"/>
        <v>3496.5554612524465</v>
      </c>
      <c r="H48" s="74">
        <f t="shared" si="11"/>
        <v>2629.6747504162768</v>
      </c>
      <c r="I48" s="74">
        <f t="shared" si="11"/>
        <v>1712.3658427201817</v>
      </c>
      <c r="J48" s="74">
        <f t="shared" si="11"/>
        <v>3923.093963857234</v>
      </c>
      <c r="K48" s="74">
        <f t="shared" si="11"/>
        <v>6813.5216447747807</v>
      </c>
      <c r="L48" s="8">
        <f t="shared" si="10"/>
        <v>27534.783868085582</v>
      </c>
      <c r="M48" s="8">
        <f t="shared" si="9"/>
        <v>3059.420429787287</v>
      </c>
    </row>
    <row r="49" spans="2:13">
      <c r="L49" s="47"/>
    </row>
    <row r="50" spans="2:13">
      <c r="B50" s="57" t="s">
        <v>87</v>
      </c>
      <c r="C50" s="7" t="s">
        <v>0</v>
      </c>
      <c r="D50" s="7" t="s">
        <v>1</v>
      </c>
      <c r="E50" s="7" t="s">
        <v>2</v>
      </c>
      <c r="F50" s="7" t="s">
        <v>3</v>
      </c>
      <c r="G50" s="7" t="s">
        <v>4</v>
      </c>
      <c r="H50" s="7" t="s">
        <v>5</v>
      </c>
      <c r="I50" s="7" t="s">
        <v>6</v>
      </c>
      <c r="J50" s="7" t="s">
        <v>7</v>
      </c>
      <c r="K50" s="7" t="s">
        <v>8</v>
      </c>
      <c r="L50" s="7" t="s">
        <v>94</v>
      </c>
    </row>
    <row r="51" spans="2:13">
      <c r="B51" s="4" t="s">
        <v>9</v>
      </c>
      <c r="C51" s="62">
        <f t="shared" ref="C51:C59" si="12">C39/$C$48</f>
        <v>1.0599397427217503E-2</v>
      </c>
      <c r="D51" s="62">
        <f t="shared" ref="D51:D59" si="13">D39/$D$48</f>
        <v>1.3708943227273823E-2</v>
      </c>
      <c r="E51" s="62">
        <f t="shared" ref="E51:E59" si="14">E39/$E$48</f>
        <v>1.2693709908648165E-2</v>
      </c>
      <c r="F51" s="62">
        <f t="shared" ref="F51:F59" si="15">F39/$F$48</f>
        <v>1.4865864658680309E-2</v>
      </c>
      <c r="G51" s="62">
        <f t="shared" ref="G51:G59" si="16">G39/$G$48</f>
        <v>1.3264711660940355E-2</v>
      </c>
      <c r="H51" s="62">
        <f t="shared" ref="H51:H59" si="17">H39/$H$48</f>
        <v>2.1679335055019788E-2</v>
      </c>
      <c r="I51" s="62">
        <f t="shared" ref="I51:I59" si="18">I39/$I$48</f>
        <v>1.31660338604119E-2</v>
      </c>
      <c r="J51" s="62">
        <f t="shared" ref="J51:J59" si="19">J39/$J$48</f>
        <v>1.0410150859564326E-2</v>
      </c>
      <c r="K51" s="62">
        <f t="shared" ref="K51:K59" si="20">K39/$K$48</f>
        <v>6.348865621716715E-3</v>
      </c>
      <c r="L51" s="62">
        <f t="shared" ref="L51:L59" si="21">L39/$L$48</f>
        <v>1.1872120305456927E-2</v>
      </c>
    </row>
    <row r="52" spans="2:13">
      <c r="B52" s="4" t="s">
        <v>90</v>
      </c>
      <c r="C52" s="62">
        <f t="shared" si="12"/>
        <v>2.0260644514733164E-2</v>
      </c>
      <c r="D52" s="62">
        <f t="shared" si="13"/>
        <v>2.3526421534071085E-2</v>
      </c>
      <c r="E52" s="62">
        <f t="shared" si="14"/>
        <v>2.7049190764066724E-2</v>
      </c>
      <c r="F52" s="62">
        <f t="shared" si="15"/>
        <v>2.8095106759563674E-2</v>
      </c>
      <c r="G52" s="62">
        <f t="shared" si="16"/>
        <v>2.8587277138225623E-2</v>
      </c>
      <c r="H52" s="62">
        <f t="shared" si="17"/>
        <v>3.5182107591577437E-2</v>
      </c>
      <c r="I52" s="62">
        <f t="shared" si="18"/>
        <v>2.4723688679019123E-2</v>
      </c>
      <c r="J52" s="62">
        <f t="shared" si="19"/>
        <v>2.1336730848449836E-2</v>
      </c>
      <c r="K52" s="62">
        <f t="shared" si="20"/>
        <v>1.6878789852850233E-2</v>
      </c>
      <c r="L52" s="62">
        <f t="shared" si="21"/>
        <v>2.3875945536728432E-2</v>
      </c>
    </row>
    <row r="53" spans="2:13">
      <c r="B53" s="4" t="s">
        <v>91</v>
      </c>
      <c r="C53" s="62">
        <f t="shared" si="12"/>
        <v>5.3728550079648045E-2</v>
      </c>
      <c r="D53" s="62">
        <f t="shared" si="13"/>
        <v>5.8109865966417006E-2</v>
      </c>
      <c r="E53" s="62">
        <f t="shared" si="14"/>
        <v>7.5763479451726568E-2</v>
      </c>
      <c r="F53" s="62">
        <f t="shared" si="15"/>
        <v>7.500340008096805E-2</v>
      </c>
      <c r="G53" s="62">
        <f t="shared" si="16"/>
        <v>8.1298105087545744E-2</v>
      </c>
      <c r="H53" s="62">
        <f t="shared" si="17"/>
        <v>7.4143009499230264E-2</v>
      </c>
      <c r="I53" s="62">
        <f t="shared" si="18"/>
        <v>6.0732089464219416E-2</v>
      </c>
      <c r="J53" s="62">
        <f t="shared" si="19"/>
        <v>5.4837670296790861E-2</v>
      </c>
      <c r="K53" s="62">
        <f t="shared" si="20"/>
        <v>3.8743254041387246E-2</v>
      </c>
      <c r="L53" s="62">
        <f t="shared" si="21"/>
        <v>6.0227456585273016E-2</v>
      </c>
    </row>
    <row r="54" spans="2:13">
      <c r="B54" s="4" t="s">
        <v>10</v>
      </c>
      <c r="C54" s="62">
        <f t="shared" si="12"/>
        <v>0.27236431308888936</v>
      </c>
      <c r="D54" s="62">
        <f t="shared" si="13"/>
        <v>0.4341271232969538</v>
      </c>
      <c r="E54" s="62">
        <f t="shared" si="14"/>
        <v>0.32473272356605409</v>
      </c>
      <c r="F54" s="62">
        <f t="shared" si="15"/>
        <v>0.31022384069284803</v>
      </c>
      <c r="G54" s="62">
        <f t="shared" si="16"/>
        <v>0.42399584860838097</v>
      </c>
      <c r="H54" s="62">
        <f t="shared" si="17"/>
        <v>0.28545228513444093</v>
      </c>
      <c r="I54" s="62">
        <f t="shared" si="18"/>
        <v>0.2508415487415151</v>
      </c>
      <c r="J54" s="62">
        <f t="shared" si="19"/>
        <v>0.28938065477376201</v>
      </c>
      <c r="K54" s="62">
        <f t="shared" si="20"/>
        <v>0.18986168006947418</v>
      </c>
      <c r="L54" s="62">
        <f t="shared" si="21"/>
        <v>0.29364842201303609</v>
      </c>
    </row>
    <row r="55" spans="2:13">
      <c r="B55" s="4" t="s">
        <v>92</v>
      </c>
      <c r="C55" s="62">
        <f t="shared" si="12"/>
        <v>2.5801442458058627E-2</v>
      </c>
      <c r="D55" s="62">
        <f t="shared" si="13"/>
        <v>0.11940198891168052</v>
      </c>
      <c r="E55" s="62">
        <f t="shared" si="14"/>
        <v>7.8706578979423111E-2</v>
      </c>
      <c r="F55" s="62">
        <f t="shared" si="15"/>
        <v>5.2862485716955572E-2</v>
      </c>
      <c r="G55" s="62">
        <f t="shared" si="16"/>
        <v>0.15380215864934363</v>
      </c>
      <c r="H55" s="62">
        <f t="shared" si="17"/>
        <v>0.13087803600509348</v>
      </c>
      <c r="I55" s="62">
        <f t="shared" si="18"/>
        <v>9.3032430092444746E-2</v>
      </c>
      <c r="J55" s="62">
        <f t="shared" si="19"/>
        <v>8.1426661555249316E-2</v>
      </c>
      <c r="K55" s="62">
        <f t="shared" si="20"/>
        <v>7.4916389945851133E-2</v>
      </c>
      <c r="L55" s="62">
        <f t="shared" si="21"/>
        <v>9.0450238858219054E-2</v>
      </c>
    </row>
    <row r="56" spans="2:13">
      <c r="B56" s="4" t="s">
        <v>93</v>
      </c>
      <c r="C56" s="62">
        <f t="shared" si="12"/>
        <v>0</v>
      </c>
      <c r="D56" s="62">
        <f t="shared" si="13"/>
        <v>0</v>
      </c>
      <c r="E56" s="62">
        <f t="shared" si="14"/>
        <v>9.123426975123439E-3</v>
      </c>
      <c r="F56" s="62">
        <f t="shared" si="15"/>
        <v>3.1992101745586095E-2</v>
      </c>
      <c r="G56" s="62">
        <f t="shared" si="16"/>
        <v>2.5024628086024406E-2</v>
      </c>
      <c r="H56" s="62">
        <f t="shared" si="17"/>
        <v>0.16047611969244388</v>
      </c>
      <c r="I56" s="62">
        <f t="shared" si="18"/>
        <v>6.5114590129219385E-2</v>
      </c>
      <c r="J56" s="62">
        <f t="shared" si="19"/>
        <v>0.19474425212309363</v>
      </c>
      <c r="K56" s="62">
        <f t="shared" si="20"/>
        <v>0.21232289880169386</v>
      </c>
      <c r="L56" s="62">
        <f t="shared" si="21"/>
        <v>0.1064713883614187</v>
      </c>
    </row>
    <row r="57" spans="2:13">
      <c r="B57" s="4" t="s">
        <v>13</v>
      </c>
      <c r="C57" s="62">
        <f t="shared" si="12"/>
        <v>7.7970010398669427E-3</v>
      </c>
      <c r="D57" s="62">
        <f t="shared" si="13"/>
        <v>1.0028526710375052E-2</v>
      </c>
      <c r="E57" s="62">
        <f t="shared" si="14"/>
        <v>4.0115168217407293E-2</v>
      </c>
      <c r="F57" s="62">
        <f t="shared" si="15"/>
        <v>2.5801724569532072E-2</v>
      </c>
      <c r="G57" s="62">
        <f t="shared" si="16"/>
        <v>1.7453087979056345E-2</v>
      </c>
      <c r="H57" s="62">
        <f t="shared" si="17"/>
        <v>5.2996926668991952E-2</v>
      </c>
      <c r="I57" s="62">
        <f t="shared" si="18"/>
        <v>0.2083627295048209</v>
      </c>
      <c r="J57" s="62">
        <f t="shared" si="19"/>
        <v>8.0778323562444687E-2</v>
      </c>
      <c r="K57" s="62">
        <f t="shared" si="20"/>
        <v>0.25185893738949977</v>
      </c>
      <c r="L57" s="62">
        <f t="shared" si="21"/>
        <v>0.1012323939478439</v>
      </c>
    </row>
    <row r="58" spans="2:13">
      <c r="B58" s="49" t="s">
        <v>16</v>
      </c>
      <c r="C58" s="62">
        <f t="shared" si="12"/>
        <v>5.584616658213605E-2</v>
      </c>
      <c r="D58" s="62">
        <f t="shared" si="13"/>
        <v>0.10323131612349264</v>
      </c>
      <c r="E58" s="62">
        <f t="shared" si="14"/>
        <v>5.1772004649947259E-2</v>
      </c>
      <c r="F58" s="62">
        <f t="shared" si="15"/>
        <v>6.816853132956821E-2</v>
      </c>
      <c r="G58" s="62">
        <f t="shared" si="16"/>
        <v>3.5573808188854465E-2</v>
      </c>
      <c r="H58" s="62">
        <f t="shared" si="17"/>
        <v>3.4101099043263472E-2</v>
      </c>
      <c r="I58" s="62">
        <f t="shared" si="18"/>
        <v>7.2838377936284837E-2</v>
      </c>
      <c r="J58" s="62">
        <f t="shared" si="19"/>
        <v>2.9358370766047897E-2</v>
      </c>
      <c r="K58" s="62">
        <f t="shared" si="20"/>
        <v>2.9566116811782867E-2</v>
      </c>
      <c r="L58" s="62">
        <f t="shared" si="21"/>
        <v>4.6247873199489524E-2</v>
      </c>
    </row>
    <row r="59" spans="2:13">
      <c r="B59" s="51" t="s">
        <v>17</v>
      </c>
      <c r="C59" s="67">
        <f t="shared" si="12"/>
        <v>0.5536024848094504</v>
      </c>
      <c r="D59" s="67">
        <f t="shared" si="13"/>
        <v>0.23786581422973607</v>
      </c>
      <c r="E59" s="67">
        <f t="shared" si="14"/>
        <v>0.38004371748760352</v>
      </c>
      <c r="F59" s="67">
        <f t="shared" si="15"/>
        <v>0.39298694444629789</v>
      </c>
      <c r="G59" s="67">
        <f t="shared" si="16"/>
        <v>0.22100037460162855</v>
      </c>
      <c r="H59" s="67">
        <f t="shared" si="17"/>
        <v>0.20509108130993872</v>
      </c>
      <c r="I59" s="67">
        <f t="shared" si="18"/>
        <v>0.2111885115920645</v>
      </c>
      <c r="J59" s="67">
        <f t="shared" si="19"/>
        <v>0.23772718521459738</v>
      </c>
      <c r="K59" s="67">
        <f t="shared" si="20"/>
        <v>0.17950306746574393</v>
      </c>
      <c r="L59" s="67">
        <f t="shared" si="21"/>
        <v>0.26597416119253425</v>
      </c>
    </row>
    <row r="60" spans="2:13">
      <c r="B60" s="73" t="s">
        <v>65</v>
      </c>
      <c r="C60" s="69">
        <f t="shared" ref="C60:L60" si="22">SUM(C51:C59)</f>
        <v>1</v>
      </c>
      <c r="D60" s="69">
        <f t="shared" si="22"/>
        <v>1</v>
      </c>
      <c r="E60" s="69">
        <f t="shared" si="22"/>
        <v>1.0000000000000002</v>
      </c>
      <c r="F60" s="69">
        <f t="shared" si="22"/>
        <v>1</v>
      </c>
      <c r="G60" s="69">
        <f t="shared" si="22"/>
        <v>1</v>
      </c>
      <c r="H60" s="69">
        <f t="shared" si="22"/>
        <v>1</v>
      </c>
      <c r="I60" s="69">
        <f t="shared" si="22"/>
        <v>0.99999999999999989</v>
      </c>
      <c r="J60" s="69">
        <f t="shared" si="22"/>
        <v>0.99999999999999989</v>
      </c>
      <c r="K60" s="69">
        <f t="shared" si="22"/>
        <v>0.99999999999999989</v>
      </c>
      <c r="L60" s="69">
        <f t="shared" si="22"/>
        <v>0.99999999999999989</v>
      </c>
    </row>
    <row r="61" spans="2:13">
      <c r="L61" s="47"/>
    </row>
    <row r="62" spans="2:13">
      <c r="B62" s="78"/>
      <c r="C62" s="12"/>
      <c r="D62" s="12"/>
      <c r="E62" s="12"/>
      <c r="F62" s="12"/>
      <c r="G62" s="12"/>
      <c r="H62" s="12"/>
      <c r="I62" s="12"/>
      <c r="J62" s="12"/>
      <c r="K62" s="12"/>
      <c r="L62" s="12"/>
      <c r="M62" s="270"/>
    </row>
    <row r="63" spans="2:13">
      <c r="B63" s="11"/>
      <c r="C63" s="77"/>
      <c r="D63" s="77"/>
      <c r="E63" s="77"/>
      <c r="F63" s="77"/>
      <c r="G63" s="77"/>
      <c r="H63" s="77"/>
      <c r="I63" s="77"/>
      <c r="J63" s="77"/>
      <c r="K63" s="77"/>
      <c r="L63" s="12"/>
      <c r="M63" s="270"/>
    </row>
    <row r="64" spans="2:13">
      <c r="B64" s="57" t="s">
        <v>149</v>
      </c>
      <c r="C64" s="7" t="s">
        <v>0</v>
      </c>
      <c r="D64" s="7" t="s">
        <v>1</v>
      </c>
      <c r="E64" s="7" t="s">
        <v>2</v>
      </c>
      <c r="F64" s="7" t="s">
        <v>3</v>
      </c>
      <c r="G64" s="7" t="s">
        <v>4</v>
      </c>
      <c r="H64" s="7" t="s">
        <v>5</v>
      </c>
      <c r="I64" s="7" t="s">
        <v>6</v>
      </c>
      <c r="J64" s="7" t="s">
        <v>7</v>
      </c>
      <c r="K64" s="7" t="s">
        <v>8</v>
      </c>
      <c r="L64" s="7" t="s">
        <v>94</v>
      </c>
      <c r="M64" s="270"/>
    </row>
    <row r="65" spans="2:13">
      <c r="B65" s="4" t="s">
        <v>72</v>
      </c>
      <c r="C65" s="383">
        <f>C39/'2020-21 Univ'!C39-1</f>
        <v>0</v>
      </c>
      <c r="D65" s="383">
        <f>D39/'2020-21 Univ'!D39-1</f>
        <v>0</v>
      </c>
      <c r="E65" s="383">
        <f>E39/'2020-21 Univ'!E39-1</f>
        <v>0</v>
      </c>
      <c r="F65" s="383">
        <f>F39/'2020-21 Univ'!F39-1</f>
        <v>0</v>
      </c>
      <c r="G65" s="383">
        <f>G39/'2020-21 Univ'!G39-1</f>
        <v>0</v>
      </c>
      <c r="H65" s="383">
        <f>H39/'2020-21 Univ'!H39-1</f>
        <v>0</v>
      </c>
      <c r="I65" s="383">
        <f>I39/'2020-21 Univ'!I39-1</f>
        <v>0</v>
      </c>
      <c r="J65" s="383">
        <f>J39/'2020-21 Univ'!J39-1</f>
        <v>0</v>
      </c>
      <c r="K65" s="383">
        <f>K39/'2020-21 Univ'!K39-1</f>
        <v>0</v>
      </c>
      <c r="L65" s="383">
        <f>L39/'2020-21 Univ'!L39-1</f>
        <v>0</v>
      </c>
      <c r="M65" s="270"/>
    </row>
    <row r="66" spans="2:13">
      <c r="B66" s="4" t="s">
        <v>73</v>
      </c>
      <c r="C66" s="383">
        <f>C40/'2020-21 Univ'!C40-1</f>
        <v>0</v>
      </c>
      <c r="D66" s="383">
        <f>D40/'2020-21 Univ'!D40-1</f>
        <v>0</v>
      </c>
      <c r="E66" s="383">
        <f>E40/'2020-21 Univ'!E40-1</f>
        <v>0</v>
      </c>
      <c r="F66" s="383">
        <f>F40/'2020-21 Univ'!F40-1</f>
        <v>0</v>
      </c>
      <c r="G66" s="383">
        <f>G40/'2020-21 Univ'!G40-1</f>
        <v>0</v>
      </c>
      <c r="H66" s="383">
        <f>H40/'2020-21 Univ'!H40-1</f>
        <v>0</v>
      </c>
      <c r="I66" s="383">
        <f>I40/'2020-21 Univ'!I40-1</f>
        <v>0</v>
      </c>
      <c r="J66" s="383">
        <f>J40/'2020-21 Univ'!J40-1</f>
        <v>0</v>
      </c>
      <c r="K66" s="383">
        <f>K40/'2020-21 Univ'!K40-1</f>
        <v>0</v>
      </c>
      <c r="L66" s="383">
        <f>L40/'2020-21 Univ'!L40-1</f>
        <v>0</v>
      </c>
      <c r="M66" s="270"/>
    </row>
    <row r="67" spans="2:13">
      <c r="B67" s="4" t="s">
        <v>74</v>
      </c>
      <c r="C67" s="383">
        <f>C41/'2020-21 Univ'!C41-1</f>
        <v>0</v>
      </c>
      <c r="D67" s="383">
        <f>D41/'2020-21 Univ'!D41-1</f>
        <v>0</v>
      </c>
      <c r="E67" s="383">
        <f>E41/'2020-21 Univ'!E41-1</f>
        <v>0</v>
      </c>
      <c r="F67" s="383">
        <f>F41/'2020-21 Univ'!F41-1</f>
        <v>0</v>
      </c>
      <c r="G67" s="383">
        <f>G41/'2020-21 Univ'!G41-1</f>
        <v>0</v>
      </c>
      <c r="H67" s="383">
        <f>H41/'2020-21 Univ'!H41-1</f>
        <v>0</v>
      </c>
      <c r="I67" s="383">
        <f>I41/'2020-21 Univ'!I41-1</f>
        <v>0</v>
      </c>
      <c r="J67" s="383">
        <f>J41/'2020-21 Univ'!J41-1</f>
        <v>0</v>
      </c>
      <c r="K67" s="383">
        <f>K41/'2020-21 Univ'!K41-1</f>
        <v>0</v>
      </c>
      <c r="L67" s="383">
        <f>L41/'2020-21 Univ'!L41-1</f>
        <v>0</v>
      </c>
      <c r="M67" s="270"/>
    </row>
    <row r="68" spans="2:13">
      <c r="B68" s="4" t="s">
        <v>10</v>
      </c>
      <c r="C68" s="383">
        <f>C42/'2020-21 Univ'!C42-1</f>
        <v>0</v>
      </c>
      <c r="D68" s="383">
        <f>D42/'2020-21 Univ'!D42-1</f>
        <v>0</v>
      </c>
      <c r="E68" s="383">
        <f>E42/'2020-21 Univ'!E42-1</f>
        <v>0</v>
      </c>
      <c r="F68" s="383">
        <f>F42/'2020-21 Univ'!F42-1</f>
        <v>0</v>
      </c>
      <c r="G68" s="383">
        <f>G42/'2020-21 Univ'!G42-1</f>
        <v>0</v>
      </c>
      <c r="H68" s="383">
        <f>H42/'2020-21 Univ'!H42-1</f>
        <v>0</v>
      </c>
      <c r="I68" s="383">
        <f>I42/'2020-21 Univ'!I42-1</f>
        <v>0</v>
      </c>
      <c r="J68" s="383">
        <f>J42/'2020-21 Univ'!J42-1</f>
        <v>0</v>
      </c>
      <c r="K68" s="383">
        <f>K42/'2020-21 Univ'!K42-1</f>
        <v>0</v>
      </c>
      <c r="L68" s="383">
        <f>L42/'2020-21 Univ'!L42-1</f>
        <v>0</v>
      </c>
      <c r="M68" s="270"/>
    </row>
    <row r="69" spans="2:13">
      <c r="B69" s="49" t="s">
        <v>11</v>
      </c>
      <c r="C69" s="383">
        <f>C43/'2020-21 Univ'!C43-1</f>
        <v>0</v>
      </c>
      <c r="D69" s="383">
        <f>D43/'2020-21 Univ'!D43-1</f>
        <v>0</v>
      </c>
      <c r="E69" s="383">
        <f>E43/'2020-21 Univ'!E43-1</f>
        <v>0</v>
      </c>
      <c r="F69" s="383">
        <f>F43/'2020-21 Univ'!F43-1</f>
        <v>0</v>
      </c>
      <c r="G69" s="383">
        <f>G43/'2020-21 Univ'!G43-1</f>
        <v>0</v>
      </c>
      <c r="H69" s="383">
        <f>H43/'2020-21 Univ'!H43-1</f>
        <v>0</v>
      </c>
      <c r="I69" s="383">
        <f>I43/'2020-21 Univ'!I43-1</f>
        <v>0</v>
      </c>
      <c r="J69" s="383">
        <f>J43/'2020-21 Univ'!J43-1</f>
        <v>0</v>
      </c>
      <c r="K69" s="383">
        <f>K43/'2020-21 Univ'!K43-1</f>
        <v>0</v>
      </c>
      <c r="L69" s="383">
        <f>L43/'2020-21 Univ'!L43-1</f>
        <v>0</v>
      </c>
      <c r="M69" s="270"/>
    </row>
    <row r="70" spans="2:13">
      <c r="B70" s="49" t="s">
        <v>12</v>
      </c>
      <c r="C70" s="383" t="e">
        <f>C44/'2020-21 Univ'!C44-1</f>
        <v>#DIV/0!</v>
      </c>
      <c r="D70" s="383" t="e">
        <f>D44/'2020-21 Univ'!D44-1</f>
        <v>#DIV/0!</v>
      </c>
      <c r="E70" s="383">
        <f>E44/'2020-21 Univ'!E44-1</f>
        <v>0</v>
      </c>
      <c r="F70" s="383">
        <f>F44/'2020-21 Univ'!F44-1</f>
        <v>0</v>
      </c>
      <c r="G70" s="383">
        <f>G44/'2020-21 Univ'!G44-1</f>
        <v>0</v>
      </c>
      <c r="H70" s="383">
        <f>H44/'2020-21 Univ'!H44-1</f>
        <v>0</v>
      </c>
      <c r="I70" s="383">
        <f>I44/'2020-21 Univ'!I44-1</f>
        <v>0</v>
      </c>
      <c r="J70" s="383">
        <f>J44/'2020-21 Univ'!J44-1</f>
        <v>0</v>
      </c>
      <c r="K70" s="383">
        <f>K44/'2020-21 Univ'!K44-1</f>
        <v>0</v>
      </c>
      <c r="L70" s="383">
        <f>L44/'2020-21 Univ'!L44-1</f>
        <v>0</v>
      </c>
      <c r="M70" s="270"/>
    </row>
    <row r="71" spans="2:13">
      <c r="B71" s="4" t="s">
        <v>13</v>
      </c>
      <c r="C71" s="383">
        <f>C45/'2020-21 Univ'!C45-1</f>
        <v>0</v>
      </c>
      <c r="D71" s="383">
        <f>D45/'2020-21 Univ'!D45-1</f>
        <v>0</v>
      </c>
      <c r="E71" s="383">
        <f>E45/'2020-21 Univ'!E45-1</f>
        <v>0</v>
      </c>
      <c r="F71" s="383">
        <f>F45/'2020-21 Univ'!F45-1</f>
        <v>0</v>
      </c>
      <c r="G71" s="383">
        <f>G45/'2020-21 Univ'!G45-1</f>
        <v>0</v>
      </c>
      <c r="H71" s="383">
        <f>H45/'2020-21 Univ'!H45-1</f>
        <v>0</v>
      </c>
      <c r="I71" s="383">
        <f>I45/'2020-21 Univ'!I45-1</f>
        <v>0</v>
      </c>
      <c r="J71" s="383">
        <f>J45/'2020-21 Univ'!J45-1</f>
        <v>0</v>
      </c>
      <c r="K71" s="383">
        <f>K45/'2020-21 Univ'!K45-1</f>
        <v>0</v>
      </c>
      <c r="L71" s="383">
        <f>L45/'2020-21 Univ'!L45-1</f>
        <v>0</v>
      </c>
      <c r="M71" s="270"/>
    </row>
    <row r="72" spans="2:13">
      <c r="B72" s="49" t="s">
        <v>16</v>
      </c>
      <c r="C72" s="383">
        <f>C46/'2020-21 Univ'!C46-1</f>
        <v>0</v>
      </c>
      <c r="D72" s="383">
        <f>D46/'2020-21 Univ'!D46-1</f>
        <v>0</v>
      </c>
      <c r="E72" s="383">
        <f>E46/'2020-21 Univ'!E46-1</f>
        <v>0</v>
      </c>
      <c r="F72" s="383">
        <f>F46/'2020-21 Univ'!F46-1</f>
        <v>0</v>
      </c>
      <c r="G72" s="383">
        <f>G46/'2020-21 Univ'!G46-1</f>
        <v>0</v>
      </c>
      <c r="H72" s="383">
        <f>H46/'2020-21 Univ'!H46-1</f>
        <v>0</v>
      </c>
      <c r="I72" s="383">
        <f>I46/'2020-21 Univ'!I46-1</f>
        <v>0</v>
      </c>
      <c r="J72" s="383">
        <f>J46/'2020-21 Univ'!J46-1</f>
        <v>0</v>
      </c>
      <c r="K72" s="383">
        <f>K46/'2020-21 Univ'!K46-1</f>
        <v>0</v>
      </c>
      <c r="L72" s="383">
        <f>L46/'2020-21 Univ'!L46-1</f>
        <v>0</v>
      </c>
      <c r="M72" s="270"/>
    </row>
    <row r="73" spans="2:13">
      <c r="B73" s="51" t="s">
        <v>17</v>
      </c>
      <c r="C73" s="327">
        <f>C47/'2020-21 Univ'!C47-1</f>
        <v>0</v>
      </c>
      <c r="D73" s="327">
        <f>D47/'2020-21 Univ'!D47-1</f>
        <v>0</v>
      </c>
      <c r="E73" s="327">
        <f>E47/'2020-21 Univ'!E47-1</f>
        <v>0</v>
      </c>
      <c r="F73" s="327">
        <f>F47/'2020-21 Univ'!F47-1</f>
        <v>0</v>
      </c>
      <c r="G73" s="327">
        <f>G47/'2020-21 Univ'!G47-1</f>
        <v>0</v>
      </c>
      <c r="H73" s="327">
        <f>H47/'2020-21 Univ'!H47-1</f>
        <v>0</v>
      </c>
      <c r="I73" s="327">
        <f>I47/'2020-21 Univ'!I47-1</f>
        <v>0</v>
      </c>
      <c r="J73" s="327">
        <f>J47/'2020-21 Univ'!J47-1</f>
        <v>0</v>
      </c>
      <c r="K73" s="327">
        <f>K47/'2020-21 Univ'!K47-1</f>
        <v>0</v>
      </c>
      <c r="L73" s="327">
        <f>L47/'2020-21 Univ'!L47-1</f>
        <v>0</v>
      </c>
      <c r="M73" s="270"/>
    </row>
    <row r="74" spans="2:13">
      <c r="B74" s="73" t="s">
        <v>65</v>
      </c>
      <c r="C74" s="384">
        <f>C48/'2020-21 Univ'!C48-1</f>
        <v>0</v>
      </c>
      <c r="D74" s="384">
        <f>D48/'2020-21 Univ'!D48-1</f>
        <v>0</v>
      </c>
      <c r="E74" s="384">
        <f>E48/'2020-21 Univ'!E48-1</f>
        <v>0</v>
      </c>
      <c r="F74" s="384">
        <f>F48/'2020-21 Univ'!F48-1</f>
        <v>0</v>
      </c>
      <c r="G74" s="384">
        <f>G48/'2020-21 Univ'!G48-1</f>
        <v>0</v>
      </c>
      <c r="H74" s="384">
        <f>H48/'2020-21 Univ'!H48-1</f>
        <v>0</v>
      </c>
      <c r="I74" s="384">
        <f>I48/'2020-21 Univ'!I48-1</f>
        <v>0</v>
      </c>
      <c r="J74" s="384">
        <f>J48/'2020-21 Univ'!J48-1</f>
        <v>0</v>
      </c>
      <c r="K74" s="384">
        <f>K48/'2020-21 Univ'!K48-1</f>
        <v>0</v>
      </c>
      <c r="L74" s="384">
        <f>L48/'2020-21 Univ'!L48-1</f>
        <v>0</v>
      </c>
      <c r="M74" s="270"/>
    </row>
    <row r="75" spans="2:13">
      <c r="B75" s="79"/>
      <c r="C75" s="60"/>
      <c r="D75" s="60"/>
      <c r="E75" s="60"/>
      <c r="F75" s="60"/>
      <c r="G75" s="60"/>
      <c r="H75" s="60"/>
      <c r="I75" s="60"/>
      <c r="J75" s="60"/>
      <c r="K75" s="60"/>
      <c r="L75" s="271"/>
      <c r="M75" s="270"/>
    </row>
    <row r="81" spans="2:13">
      <c r="B81" s="47"/>
      <c r="L81" s="47"/>
      <c r="M81" s="47"/>
    </row>
    <row r="82" spans="2:13">
      <c r="B82" s="47"/>
      <c r="L82" s="47"/>
      <c r="M82" s="47"/>
    </row>
    <row r="83" spans="2:13">
      <c r="B83" s="47"/>
      <c r="L83" s="47"/>
      <c r="M83" s="47"/>
    </row>
    <row r="84" spans="2:13">
      <c r="B84" s="47"/>
      <c r="L84" s="47"/>
      <c r="M84" s="47"/>
    </row>
    <row r="85" spans="2:13">
      <c r="B85" s="47"/>
      <c r="L85" s="47"/>
      <c r="M85" s="47"/>
    </row>
    <row r="86" spans="2:13">
      <c r="B86" s="47"/>
      <c r="L86" s="47"/>
      <c r="M86" s="47"/>
    </row>
    <row r="87" spans="2:13">
      <c r="B87" s="47"/>
      <c r="L87" s="47"/>
      <c r="M87" s="47"/>
    </row>
    <row r="88" spans="2:13">
      <c r="B88" s="47"/>
      <c r="L88" s="47"/>
      <c r="M88" s="47"/>
    </row>
    <row r="89" spans="2:13">
      <c r="B89" s="47"/>
      <c r="L89" s="47"/>
      <c r="M89" s="47"/>
    </row>
    <row r="90" spans="2:13">
      <c r="B90" s="47"/>
      <c r="L90" s="47"/>
      <c r="M90" s="47"/>
    </row>
    <row r="91" spans="2:13">
      <c r="B91" s="47"/>
      <c r="L91" s="47"/>
      <c r="M91" s="47"/>
    </row>
    <row r="92" spans="2:13">
      <c r="B92" s="47"/>
      <c r="L92" s="47"/>
      <c r="M92" s="47"/>
    </row>
    <row r="93" spans="2:13">
      <c r="B93" s="47"/>
      <c r="L93" s="47"/>
      <c r="M93" s="47"/>
    </row>
    <row r="94" spans="2:13">
      <c r="B94" s="47"/>
      <c r="L94" s="47"/>
      <c r="M94" s="47"/>
    </row>
    <row r="95" spans="2:13">
      <c r="B95" s="47"/>
      <c r="L95" s="47"/>
      <c r="M95" s="47"/>
    </row>
    <row r="96" spans="2:13">
      <c r="B96" s="47"/>
      <c r="L96" s="47"/>
      <c r="M96" s="47"/>
    </row>
    <row r="97" spans="2:13">
      <c r="B97" s="47"/>
      <c r="L97" s="47"/>
      <c r="M97" s="47"/>
    </row>
    <row r="98" spans="2:13">
      <c r="B98" s="47"/>
      <c r="L98" s="47"/>
      <c r="M98" s="47"/>
    </row>
    <row r="99" spans="2:13">
      <c r="B99" s="47"/>
      <c r="L99" s="47"/>
      <c r="M99" s="47"/>
    </row>
    <row r="100" spans="2:13">
      <c r="B100" s="47"/>
      <c r="L100" s="47"/>
      <c r="M100" s="47"/>
    </row>
    <row r="101" spans="2:13">
      <c r="B101" s="47"/>
      <c r="L101" s="47"/>
      <c r="M101" s="47"/>
    </row>
    <row r="102" spans="2:13">
      <c r="B102" s="47"/>
      <c r="L102" s="47"/>
      <c r="M102" s="47"/>
    </row>
    <row r="103" spans="2:13">
      <c r="B103" s="47"/>
      <c r="L103" s="47"/>
      <c r="M103" s="47"/>
    </row>
    <row r="104" spans="2:13">
      <c r="B104" s="47"/>
      <c r="L104" s="47"/>
      <c r="M104" s="47"/>
    </row>
    <row r="105" spans="2:13">
      <c r="B105" s="47"/>
      <c r="L105" s="47"/>
      <c r="M105" s="47"/>
    </row>
    <row r="106" spans="2:13">
      <c r="B106" s="47"/>
      <c r="L106" s="47"/>
      <c r="M106" s="47"/>
    </row>
    <row r="107" spans="2:13">
      <c r="B107" s="47"/>
      <c r="L107" s="47"/>
      <c r="M107" s="47"/>
    </row>
    <row r="108" spans="2:13">
      <c r="B108" s="47"/>
      <c r="L108" s="47"/>
      <c r="M108" s="47"/>
    </row>
    <row r="109" spans="2:13">
      <c r="B109" s="47"/>
      <c r="L109" s="47"/>
      <c r="M109" s="47"/>
    </row>
    <row r="110" spans="2:13">
      <c r="B110" s="47"/>
      <c r="L110" s="47"/>
      <c r="M110" s="47"/>
    </row>
    <row r="111" spans="2:13">
      <c r="B111" s="47"/>
      <c r="L111" s="47"/>
      <c r="M111" s="47"/>
    </row>
    <row r="112" spans="2:13">
      <c r="B112" s="47"/>
      <c r="L112" s="47"/>
      <c r="M112" s="47"/>
    </row>
    <row r="113" spans="2:13">
      <c r="B113" s="47"/>
      <c r="L113" s="47"/>
      <c r="M113" s="47"/>
    </row>
    <row r="114" spans="2:13">
      <c r="B114" s="47"/>
      <c r="L114" s="47"/>
      <c r="M114" s="47"/>
    </row>
    <row r="115" spans="2:13">
      <c r="B115" s="47"/>
      <c r="L115" s="47"/>
      <c r="M115" s="47"/>
    </row>
    <row r="116" spans="2:13">
      <c r="B116" s="47"/>
      <c r="L116" s="47"/>
      <c r="M116" s="47"/>
    </row>
    <row r="117" spans="2:13">
      <c r="B117" s="47"/>
      <c r="L117" s="47"/>
      <c r="M117" s="47"/>
    </row>
    <row r="118" spans="2:13">
      <c r="B118" s="47"/>
      <c r="L118" s="47"/>
      <c r="M118" s="47"/>
    </row>
    <row r="119" spans="2:13">
      <c r="B119" s="47"/>
      <c r="L119" s="47"/>
      <c r="M119" s="47"/>
    </row>
    <row r="120" spans="2:13">
      <c r="B120" s="47"/>
      <c r="L120" s="47"/>
      <c r="M120" s="47"/>
    </row>
    <row r="121" spans="2:13">
      <c r="B121" s="47"/>
      <c r="L121" s="47"/>
      <c r="M121" s="47"/>
    </row>
    <row r="122" spans="2:13">
      <c r="B122" s="47"/>
      <c r="L122" s="47"/>
      <c r="M122" s="47"/>
    </row>
    <row r="123" spans="2:13">
      <c r="B123" s="47"/>
      <c r="L123" s="47"/>
      <c r="M123" s="47"/>
    </row>
    <row r="124" spans="2:13">
      <c r="B124" s="47"/>
      <c r="L124" s="47"/>
      <c r="M124" s="47"/>
    </row>
    <row r="125" spans="2:13">
      <c r="B125" s="47"/>
      <c r="L125" s="47"/>
      <c r="M125" s="47"/>
    </row>
    <row r="126" spans="2:13">
      <c r="B126" s="47"/>
      <c r="L126" s="47"/>
      <c r="M126" s="47"/>
    </row>
    <row r="127" spans="2:13">
      <c r="B127" s="47"/>
      <c r="L127" s="47"/>
      <c r="M127" s="47"/>
    </row>
    <row r="128" spans="2:13">
      <c r="B128" s="47"/>
      <c r="L128" s="47"/>
      <c r="M128" s="47"/>
    </row>
    <row r="129" spans="2:13">
      <c r="B129" s="47"/>
      <c r="L129" s="47"/>
      <c r="M129" s="47"/>
    </row>
    <row r="130" spans="2:13">
      <c r="B130" s="47"/>
      <c r="L130" s="47"/>
      <c r="M130" s="47"/>
    </row>
    <row r="131" spans="2:13">
      <c r="B131" s="47"/>
      <c r="L131" s="47"/>
      <c r="M131" s="47"/>
    </row>
    <row r="132" spans="2:13">
      <c r="B132" s="47"/>
      <c r="L132" s="47"/>
      <c r="M132" s="47"/>
    </row>
    <row r="133" spans="2:13">
      <c r="B133" s="47"/>
      <c r="L133" s="47"/>
      <c r="M133" s="47"/>
    </row>
    <row r="134" spans="2:13">
      <c r="B134" s="47"/>
      <c r="L134" s="47"/>
      <c r="M134" s="47"/>
    </row>
    <row r="135" spans="2:13">
      <c r="B135" s="47"/>
      <c r="L135" s="47"/>
      <c r="M135" s="47"/>
    </row>
    <row r="136" spans="2:13">
      <c r="B136" s="47"/>
      <c r="L136" s="47"/>
      <c r="M136" s="47"/>
    </row>
    <row r="137" spans="2:13">
      <c r="B137" s="47"/>
      <c r="L137" s="47"/>
      <c r="M137" s="47"/>
    </row>
    <row r="138" spans="2:13">
      <c r="B138" s="47"/>
      <c r="L138" s="47"/>
      <c r="M138" s="47"/>
    </row>
    <row r="139" spans="2:13">
      <c r="B139" s="47"/>
      <c r="L139" s="47"/>
      <c r="M139" s="47"/>
    </row>
    <row r="140" spans="2:13">
      <c r="B140" s="47"/>
      <c r="L140" s="47"/>
      <c r="M140" s="47"/>
    </row>
    <row r="141" spans="2:13">
      <c r="B141" s="47"/>
      <c r="L141" s="47"/>
      <c r="M141" s="47"/>
    </row>
    <row r="142" spans="2:13">
      <c r="B142" s="47"/>
      <c r="L142" s="47"/>
      <c r="M142" s="47"/>
    </row>
    <row r="143" spans="2:13">
      <c r="B143" s="47"/>
      <c r="L143" s="47"/>
      <c r="M143" s="47"/>
    </row>
    <row r="144" spans="2:13">
      <c r="B144" s="47"/>
      <c r="L144" s="47"/>
      <c r="M144" s="47"/>
    </row>
    <row r="145" spans="2:13">
      <c r="B145" s="47"/>
      <c r="L145" s="47"/>
      <c r="M145" s="47"/>
    </row>
    <row r="146" spans="2:13">
      <c r="B146" s="47"/>
      <c r="L146" s="47"/>
      <c r="M146" s="47"/>
    </row>
    <row r="147" spans="2:13">
      <c r="B147" s="47"/>
      <c r="L147" s="47"/>
      <c r="M147" s="47"/>
    </row>
    <row r="148" spans="2:13">
      <c r="B148" s="47"/>
      <c r="L148" s="47"/>
      <c r="M148" s="47"/>
    </row>
    <row r="149" spans="2:13">
      <c r="B149" s="47"/>
      <c r="L149" s="47"/>
      <c r="M149" s="47"/>
    </row>
    <row r="150" spans="2:13">
      <c r="B150" s="47"/>
      <c r="L150" s="47"/>
      <c r="M150" s="47"/>
    </row>
    <row r="151" spans="2:13">
      <c r="B151" s="47"/>
      <c r="L151" s="47"/>
      <c r="M151" s="47"/>
    </row>
    <row r="152" spans="2:13">
      <c r="B152" s="47"/>
      <c r="L152" s="47"/>
      <c r="M152" s="47"/>
    </row>
    <row r="153" spans="2:13">
      <c r="B153" s="47"/>
      <c r="L153" s="47"/>
      <c r="M153" s="47"/>
    </row>
    <row r="154" spans="2:13">
      <c r="B154" s="47"/>
      <c r="L154" s="47"/>
      <c r="M154" s="47"/>
    </row>
    <row r="155" spans="2:13">
      <c r="B155" s="47"/>
      <c r="L155" s="47"/>
      <c r="M155" s="47"/>
    </row>
    <row r="156" spans="2:13">
      <c r="B156" s="47"/>
      <c r="L156" s="47"/>
      <c r="M156" s="47"/>
    </row>
    <row r="157" spans="2:13">
      <c r="B157" s="47"/>
      <c r="L157" s="47"/>
      <c r="M157" s="47"/>
    </row>
    <row r="158" spans="2:13">
      <c r="B158" s="47"/>
      <c r="L158" s="47"/>
      <c r="M158" s="47"/>
    </row>
    <row r="159" spans="2:13">
      <c r="B159" s="47"/>
      <c r="L159" s="47"/>
      <c r="M159" s="47"/>
    </row>
    <row r="160" spans="2:13">
      <c r="B160" s="47"/>
      <c r="L160" s="47"/>
      <c r="M160" s="47"/>
    </row>
    <row r="161" spans="2:13">
      <c r="B161" s="47"/>
      <c r="L161" s="47"/>
      <c r="M161" s="47"/>
    </row>
    <row r="162" spans="2:13">
      <c r="B162" s="47"/>
      <c r="L162" s="47"/>
      <c r="M162" s="47"/>
    </row>
    <row r="163" spans="2:13">
      <c r="B163" s="47"/>
      <c r="L163" s="47"/>
      <c r="M163" s="47"/>
    </row>
    <row r="164" spans="2:13">
      <c r="B164" s="47"/>
      <c r="L164" s="47"/>
      <c r="M164" s="47"/>
    </row>
    <row r="165" spans="2:13">
      <c r="B165" s="47"/>
      <c r="L165" s="47"/>
      <c r="M165" s="47"/>
    </row>
    <row r="166" spans="2:13">
      <c r="B166" s="47"/>
      <c r="L166" s="47"/>
      <c r="M166" s="47"/>
    </row>
    <row r="167" spans="2:13">
      <c r="B167" s="47"/>
      <c r="L167" s="47"/>
      <c r="M167" s="47"/>
    </row>
    <row r="168" spans="2:13">
      <c r="B168" s="47"/>
      <c r="L168" s="47"/>
      <c r="M168" s="47"/>
    </row>
    <row r="169" spans="2:13">
      <c r="B169" s="47"/>
      <c r="L169" s="47"/>
      <c r="M169" s="47"/>
    </row>
    <row r="170" spans="2:13">
      <c r="B170" s="47"/>
      <c r="L170" s="47"/>
      <c r="M170" s="47"/>
    </row>
    <row r="171" spans="2:13">
      <c r="B171" s="47"/>
      <c r="L171" s="47"/>
      <c r="M171" s="47"/>
    </row>
    <row r="172" spans="2:13">
      <c r="B172" s="47"/>
      <c r="L172" s="47"/>
      <c r="M172" s="47"/>
    </row>
    <row r="173" spans="2:13">
      <c r="B173" s="47"/>
      <c r="L173" s="47"/>
      <c r="M173" s="47"/>
    </row>
    <row r="174" spans="2:13">
      <c r="B174" s="47"/>
      <c r="L174" s="47"/>
      <c r="M174" s="47"/>
    </row>
    <row r="175" spans="2:13">
      <c r="B175" s="47"/>
      <c r="L175" s="47"/>
      <c r="M175" s="47"/>
    </row>
    <row r="176" spans="2:13">
      <c r="B176" s="47"/>
      <c r="L176" s="47"/>
      <c r="M176" s="47"/>
    </row>
    <row r="177" spans="2:13">
      <c r="B177" s="47"/>
      <c r="L177" s="47"/>
      <c r="M177" s="47"/>
    </row>
    <row r="178" spans="2:13">
      <c r="B178" s="47"/>
      <c r="L178" s="47"/>
      <c r="M178" s="47"/>
    </row>
    <row r="179" spans="2:13">
      <c r="B179" s="47"/>
      <c r="L179" s="47"/>
      <c r="M179" s="47"/>
    </row>
    <row r="180" spans="2:13">
      <c r="B180" s="47"/>
      <c r="L180" s="47"/>
      <c r="M180" s="47"/>
    </row>
    <row r="181" spans="2:13">
      <c r="B181" s="47"/>
      <c r="L181" s="47"/>
      <c r="M181" s="47"/>
    </row>
    <row r="182" spans="2:13">
      <c r="B182" s="47"/>
      <c r="L182" s="47"/>
      <c r="M182" s="47"/>
    </row>
    <row r="183" spans="2:13">
      <c r="B183" s="47"/>
      <c r="L183" s="47"/>
      <c r="M183" s="47"/>
    </row>
    <row r="184" spans="2:13">
      <c r="B184" s="47"/>
      <c r="L184" s="47"/>
      <c r="M184" s="47"/>
    </row>
    <row r="185" spans="2:13">
      <c r="B185" s="47"/>
      <c r="L185" s="47"/>
      <c r="M185" s="47"/>
    </row>
    <row r="186" spans="2:13">
      <c r="B186" s="47"/>
      <c r="L186" s="47"/>
      <c r="M186" s="47"/>
    </row>
    <row r="187" spans="2:13">
      <c r="B187" s="47"/>
      <c r="L187" s="47"/>
      <c r="M187" s="47"/>
    </row>
    <row r="188" spans="2:13">
      <c r="B188" s="47"/>
      <c r="L188" s="47"/>
      <c r="M188" s="47"/>
    </row>
    <row r="189" spans="2:13">
      <c r="B189" s="47"/>
      <c r="L189" s="47"/>
      <c r="M189" s="47"/>
    </row>
    <row r="190" spans="2:13">
      <c r="B190" s="47"/>
      <c r="L190" s="47"/>
      <c r="M190" s="47"/>
    </row>
    <row r="191" spans="2:13">
      <c r="B191" s="47"/>
      <c r="L191" s="47"/>
      <c r="M191" s="47"/>
    </row>
    <row r="192" spans="2:13">
      <c r="B192" s="47"/>
      <c r="L192" s="47"/>
      <c r="M192" s="47"/>
    </row>
    <row r="193" spans="2:13">
      <c r="B193" s="47"/>
      <c r="L193" s="47"/>
      <c r="M193" s="47"/>
    </row>
    <row r="194" spans="2:13">
      <c r="B194" s="47"/>
      <c r="L194" s="47"/>
      <c r="M194" s="47"/>
    </row>
    <row r="195" spans="2:13">
      <c r="B195" s="47"/>
      <c r="L195" s="47"/>
      <c r="M195" s="47"/>
    </row>
    <row r="196" spans="2:13">
      <c r="B196" s="47"/>
      <c r="L196" s="47"/>
      <c r="M196" s="47"/>
    </row>
    <row r="197" spans="2:13">
      <c r="B197" s="47"/>
      <c r="L197" s="47"/>
      <c r="M197" s="47"/>
    </row>
    <row r="198" spans="2:13">
      <c r="B198" s="47"/>
      <c r="L198" s="47"/>
      <c r="M198" s="47"/>
    </row>
    <row r="199" spans="2:13">
      <c r="B199" s="47"/>
      <c r="L199" s="47"/>
      <c r="M199" s="47"/>
    </row>
    <row r="200" spans="2:13">
      <c r="B200" s="47"/>
      <c r="L200" s="47"/>
      <c r="M200" s="47"/>
    </row>
    <row r="201" spans="2:13">
      <c r="B201" s="47"/>
      <c r="L201" s="47"/>
      <c r="M201" s="47"/>
    </row>
    <row r="202" spans="2:13">
      <c r="B202" s="47"/>
      <c r="L202" s="47"/>
      <c r="M202" s="47"/>
    </row>
    <row r="203" spans="2:13">
      <c r="B203" s="47"/>
      <c r="L203" s="47"/>
      <c r="M203" s="47"/>
    </row>
    <row r="206" spans="2:13">
      <c r="B206" s="47"/>
      <c r="L206" s="47"/>
      <c r="M206" s="47"/>
    </row>
    <row r="207" spans="2:13">
      <c r="B207" s="47"/>
      <c r="L207" s="47"/>
      <c r="M207" s="47"/>
    </row>
    <row r="208" spans="2:13">
      <c r="B208" s="47"/>
      <c r="L208" s="47"/>
      <c r="M208" s="47"/>
    </row>
    <row r="209" spans="2:13">
      <c r="B209" s="47"/>
      <c r="L209" s="47"/>
      <c r="M209" s="47"/>
    </row>
    <row r="210" spans="2:13">
      <c r="B210" s="47"/>
      <c r="L210" s="47"/>
      <c r="M210" s="47"/>
    </row>
    <row r="211" spans="2:13">
      <c r="B211" s="47"/>
      <c r="L211" s="47"/>
      <c r="M211" s="47"/>
    </row>
    <row r="218" spans="2:13">
      <c r="B218" s="47"/>
      <c r="L218" s="47"/>
      <c r="M218" s="47"/>
    </row>
    <row r="225" spans="2:13">
      <c r="B225" s="47"/>
      <c r="L225" s="47"/>
      <c r="M225" s="47"/>
    </row>
    <row r="226" spans="2:13">
      <c r="B226" s="47"/>
      <c r="L226" s="47"/>
      <c r="M226" s="47"/>
    </row>
    <row r="227" spans="2:13">
      <c r="B227" s="47"/>
      <c r="L227" s="47"/>
      <c r="M227" s="47"/>
    </row>
    <row r="234" spans="2:13">
      <c r="B234" s="47"/>
      <c r="L234" s="47"/>
      <c r="M234" s="47"/>
    </row>
    <row r="241" spans="2:13">
      <c r="B241" s="47"/>
      <c r="L241" s="47"/>
      <c r="M241" s="47"/>
    </row>
    <row r="248" spans="2:13">
      <c r="B248" s="47"/>
      <c r="L248" s="47"/>
      <c r="M248" s="47"/>
    </row>
    <row r="257" spans="2:13">
      <c r="B257" s="47"/>
      <c r="L257" s="47"/>
      <c r="M257" s="47"/>
    </row>
    <row r="264" spans="2:13">
      <c r="B264" s="47"/>
      <c r="L264" s="47"/>
      <c r="M264" s="47"/>
    </row>
    <row r="271" spans="2:13">
      <c r="B271" s="47"/>
      <c r="L271" s="47"/>
      <c r="M271" s="47"/>
    </row>
    <row r="280" spans="2:13">
      <c r="B280" s="47"/>
      <c r="L280" s="47"/>
      <c r="M280" s="47"/>
    </row>
    <row r="287" spans="2:13">
      <c r="B287" s="47"/>
      <c r="L287" s="47"/>
      <c r="M287" s="47"/>
    </row>
    <row r="294" spans="2:13">
      <c r="B294" s="47"/>
      <c r="L294" s="47"/>
      <c r="M294" s="47"/>
    </row>
    <row r="301" spans="2:13">
      <c r="B301" s="47"/>
      <c r="L301" s="47"/>
      <c r="M301" s="47"/>
    </row>
    <row r="303" spans="2:13">
      <c r="B303" s="47"/>
      <c r="L303" s="47"/>
      <c r="M303" s="47"/>
    </row>
    <row r="310" spans="2:13">
      <c r="B310" s="47"/>
      <c r="L310" s="47"/>
      <c r="M310" s="47"/>
    </row>
    <row r="317" spans="2:13">
      <c r="B317" s="47"/>
      <c r="L317" s="47"/>
      <c r="M317" s="47"/>
    </row>
  </sheetData>
  <mergeCells count="1">
    <mergeCell ref="B2:K2"/>
  </mergeCells>
  <conditionalFormatting sqref="C39:K47 C51:L59">
    <cfRule type="cellIs" dxfId="10" priority="2" stopIfTrue="1" operator="equal">
      <formula>0</formula>
    </cfRule>
  </conditionalFormatting>
  <conditionalFormatting sqref="C27:L35">
    <cfRule type="cellIs" dxfId="9" priority="3" stopIfTrue="1" operator="equal">
      <formula>"NA"</formula>
    </cfRule>
  </conditionalFormatting>
  <conditionalFormatting sqref="D51:D59">
    <cfRule type="colorScale" priority="4">
      <colorScale>
        <cfvo type="min"/>
        <cfvo type="percentile" val="50"/>
        <cfvo type="max"/>
        <color rgb="FFF8696B"/>
        <color rgb="FFFFEB84"/>
        <color rgb="FF63BE7B"/>
      </colorScale>
    </cfRule>
  </conditionalFormatting>
  <conditionalFormatting sqref="C51:C59">
    <cfRule type="colorScale" priority="5">
      <colorScale>
        <cfvo type="min"/>
        <cfvo type="percentile" val="50"/>
        <cfvo type="max"/>
        <color rgb="FFF8696B"/>
        <color rgb="FFFFEB84"/>
        <color rgb="FF63BE7B"/>
      </colorScale>
    </cfRule>
  </conditionalFormatting>
  <conditionalFormatting sqref="E51:E59">
    <cfRule type="colorScale" priority="6">
      <colorScale>
        <cfvo type="min"/>
        <cfvo type="percentile" val="50"/>
        <cfvo type="max"/>
        <color rgb="FFF8696B"/>
        <color rgb="FFFFEB84"/>
        <color rgb="FF63BE7B"/>
      </colorScale>
    </cfRule>
  </conditionalFormatting>
  <conditionalFormatting sqref="F51:F59">
    <cfRule type="colorScale" priority="7">
      <colorScale>
        <cfvo type="min"/>
        <cfvo type="percentile" val="50"/>
        <cfvo type="max"/>
        <color rgb="FFF8696B"/>
        <color rgb="FFFFEB84"/>
        <color rgb="FF63BE7B"/>
      </colorScale>
    </cfRule>
  </conditionalFormatting>
  <conditionalFormatting sqref="G51:G59">
    <cfRule type="colorScale" priority="8">
      <colorScale>
        <cfvo type="min"/>
        <cfvo type="percentile" val="50"/>
        <cfvo type="max"/>
        <color rgb="FFF8696B"/>
        <color rgb="FFFFEB84"/>
        <color rgb="FF63BE7B"/>
      </colorScale>
    </cfRule>
  </conditionalFormatting>
  <conditionalFormatting sqref="H51:H59">
    <cfRule type="colorScale" priority="9">
      <colorScale>
        <cfvo type="min"/>
        <cfvo type="percentile" val="50"/>
        <cfvo type="max"/>
        <color rgb="FFF8696B"/>
        <color rgb="FFFFEB84"/>
        <color rgb="FF63BE7B"/>
      </colorScale>
    </cfRule>
  </conditionalFormatting>
  <conditionalFormatting sqref="I51:I59">
    <cfRule type="colorScale" priority="10">
      <colorScale>
        <cfvo type="min"/>
        <cfvo type="percentile" val="50"/>
        <cfvo type="max"/>
        <color rgb="FFF8696B"/>
        <color rgb="FFFFEB84"/>
        <color rgb="FF63BE7B"/>
      </colorScale>
    </cfRule>
  </conditionalFormatting>
  <conditionalFormatting sqref="J51:J59">
    <cfRule type="colorScale" priority="11">
      <colorScale>
        <cfvo type="min"/>
        <cfvo type="percentile" val="50"/>
        <cfvo type="max"/>
        <color rgb="FFF8696B"/>
        <color rgb="FFFFEB84"/>
        <color rgb="FF63BE7B"/>
      </colorScale>
    </cfRule>
  </conditionalFormatting>
  <conditionalFormatting sqref="K51:K59">
    <cfRule type="colorScale" priority="12">
      <colorScale>
        <cfvo type="min"/>
        <cfvo type="percentile" val="50"/>
        <cfvo type="max"/>
        <color rgb="FFF8696B"/>
        <color rgb="FFFFEB84"/>
        <color rgb="FF63BE7B"/>
      </colorScale>
    </cfRule>
  </conditionalFormatting>
  <conditionalFormatting sqref="L51:L59">
    <cfRule type="colorScale" priority="13">
      <colorScale>
        <cfvo type="min"/>
        <cfvo type="percentile" val="50"/>
        <cfvo type="max"/>
        <color rgb="FFF8696B"/>
        <color rgb="FFFFEB84"/>
        <color rgb="FF63BE7B"/>
      </colorScale>
    </cfRule>
  </conditionalFormatting>
  <conditionalFormatting sqref="C65:L74">
    <cfRule type="cellIs" dxfId="8" priority="1" stopIfTrue="1" operator="equal">
      <formula>0</formula>
    </cfRule>
  </conditionalFormatting>
  <pageMargins left="0.7" right="0.7" top="0.75" bottom="0.75" header="0.3" footer="0.3"/>
  <pageSetup scale="52" fitToHeight="4" orientation="landscape" r:id="rId1"/>
  <headerFooter alignWithMargins="0"/>
  <rowBreaks count="1" manualBreakCount="1">
    <brk id="48"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59999389629810485"/>
    <pageSetUpPr fitToPage="1"/>
  </sheetPr>
  <dimension ref="A1:S46"/>
  <sheetViews>
    <sheetView view="pageBreakPreview" topLeftCell="A16" zoomScale="70" zoomScaleNormal="100" zoomScaleSheetLayoutView="70" workbookViewId="0">
      <selection activeCell="D36" activeCellId="1" sqref="D14 D36"/>
    </sheetView>
  </sheetViews>
  <sheetFormatPr defaultColWidth="9.140625" defaultRowHeight="16.5"/>
  <cols>
    <col min="1" max="1" width="9.140625" style="82" customWidth="1"/>
    <col min="2" max="2" width="35.5703125" style="82" customWidth="1"/>
    <col min="3" max="3" width="17" style="82" customWidth="1"/>
    <col min="4" max="4" width="20.42578125" style="82" customWidth="1"/>
    <col min="5" max="5" width="13.7109375" style="82" customWidth="1"/>
    <col min="6" max="6" width="12.42578125" style="82" customWidth="1"/>
    <col min="7" max="7" width="13.7109375" style="356" customWidth="1"/>
    <col min="8" max="8" width="18.28515625" style="82" customWidth="1"/>
    <col min="9" max="9" width="19" style="82" customWidth="1"/>
    <col min="10" max="10" width="14" style="82" bestFit="1" customWidth="1"/>
    <col min="11" max="11" width="22.140625" style="82" bestFit="1" customWidth="1"/>
    <col min="12" max="12" width="34" style="82" bestFit="1" customWidth="1"/>
    <col min="13" max="13" width="30.42578125" style="82" bestFit="1" customWidth="1"/>
    <col min="14" max="14" width="20.5703125" style="82" bestFit="1" customWidth="1"/>
    <col min="15" max="15" width="20.140625" style="82" bestFit="1" customWidth="1"/>
    <col min="16" max="17" width="20.5703125" style="82" bestFit="1" customWidth="1"/>
    <col min="18" max="18" width="20.140625" style="82" bestFit="1" customWidth="1"/>
    <col min="19" max="19" width="19.7109375" style="82" bestFit="1" customWidth="1"/>
    <col min="20" max="16384" width="9.140625" style="82"/>
  </cols>
  <sheetData>
    <row r="1" spans="1:19" ht="17.25" thickBot="1">
      <c r="A1" s="82" t="s">
        <v>14</v>
      </c>
      <c r="G1" s="82"/>
      <c r="H1" s="356"/>
    </row>
    <row r="2" spans="1:19" ht="32.25" thickBot="1">
      <c r="B2" s="623" t="s">
        <v>161</v>
      </c>
      <c r="C2" s="624"/>
      <c r="D2" s="624"/>
      <c r="E2" s="624"/>
      <c r="F2" s="624"/>
      <c r="G2" s="624"/>
      <c r="H2" s="624"/>
      <c r="I2" s="624"/>
      <c r="J2" s="625"/>
      <c r="K2" s="81"/>
    </row>
    <row r="3" spans="1:19" ht="23.25" thickBot="1">
      <c r="B3" s="83"/>
      <c r="C3" s="83"/>
      <c r="D3" s="83"/>
      <c r="E3" s="83"/>
      <c r="F3" s="83"/>
      <c r="G3" s="83"/>
      <c r="H3" s="386"/>
      <c r="I3" s="83"/>
      <c r="J3" s="83"/>
      <c r="K3" s="81"/>
    </row>
    <row r="4" spans="1:19" ht="18">
      <c r="B4" s="629" t="s">
        <v>67</v>
      </c>
      <c r="C4" s="238" t="s">
        <v>156</v>
      </c>
      <c r="D4" s="626" t="s">
        <v>162</v>
      </c>
      <c r="E4" s="627"/>
      <c r="F4" s="627"/>
      <c r="G4" s="628"/>
      <c r="H4" s="626" t="s">
        <v>163</v>
      </c>
      <c r="I4" s="628"/>
      <c r="J4" s="408" t="s">
        <v>156</v>
      </c>
    </row>
    <row r="5" spans="1:19" ht="19.5" customHeight="1" thickBot="1">
      <c r="B5" s="630"/>
      <c r="C5" s="568" t="s">
        <v>84</v>
      </c>
      <c r="D5" s="570" t="s">
        <v>85</v>
      </c>
      <c r="E5" s="572" t="s">
        <v>119</v>
      </c>
      <c r="F5" s="574" t="s">
        <v>104</v>
      </c>
      <c r="G5" s="576" t="s">
        <v>105</v>
      </c>
      <c r="H5" s="578" t="s">
        <v>150</v>
      </c>
      <c r="I5" s="580" t="s">
        <v>151</v>
      </c>
      <c r="J5" s="582" t="s">
        <v>106</v>
      </c>
    </row>
    <row r="6" spans="1:19" ht="18" customHeight="1">
      <c r="B6" s="631"/>
      <c r="C6" s="569"/>
      <c r="D6" s="571"/>
      <c r="E6" s="573"/>
      <c r="F6" s="575"/>
      <c r="G6" s="577"/>
      <c r="H6" s="579"/>
      <c r="I6" s="581"/>
      <c r="J6" s="583"/>
      <c r="L6" s="86" t="s">
        <v>107</v>
      </c>
    </row>
    <row r="7" spans="1:19" ht="18.75" thickBot="1">
      <c r="B7" s="87" t="s">
        <v>148</v>
      </c>
      <c r="C7" s="88"/>
      <c r="D7" s="89"/>
      <c r="E7" s="402"/>
      <c r="F7" s="402"/>
      <c r="G7" s="90"/>
      <c r="H7" s="392"/>
      <c r="I7" s="90"/>
      <c r="J7" s="338"/>
      <c r="L7" s="455">
        <f>S17</f>
        <v>0.21828599692538883</v>
      </c>
    </row>
    <row r="8" spans="1:19" ht="18">
      <c r="B8" s="91" t="s">
        <v>55</v>
      </c>
      <c r="C8" s="92">
        <f>'2020-21 Univ'!D48</f>
        <v>2062.1283151685884</v>
      </c>
      <c r="D8" s="109">
        <v>18879651.450315397</v>
      </c>
      <c r="E8" s="93">
        <f>D8/$D$38</f>
        <v>3.8893716642656249E-2</v>
      </c>
      <c r="F8" s="94">
        <f>$C$38*E8*$L$7</f>
        <v>298.98587784209036</v>
      </c>
      <c r="G8" s="95">
        <f>C8+F8</f>
        <v>2361.1141930106787</v>
      </c>
      <c r="H8" s="423">
        <v>90</v>
      </c>
      <c r="I8" s="95">
        <f t="shared" ref="I8:I13" si="0">G8*$L$9*H8/100</f>
        <v>115.81265116717378</v>
      </c>
      <c r="J8" s="339">
        <f t="shared" ref="J8:J13" si="1">G8+I8</f>
        <v>2476.9268441778527</v>
      </c>
      <c r="K8" s="433"/>
      <c r="L8" s="86" t="s">
        <v>108</v>
      </c>
    </row>
    <row r="9" spans="1:19" ht="18.75" thickBot="1">
      <c r="B9" s="91" t="s">
        <v>56</v>
      </c>
      <c r="C9" s="92">
        <f>'2020-21 Univ'!H48</f>
        <v>2629.6747504162768</v>
      </c>
      <c r="D9" s="424">
        <v>30772749.61888729</v>
      </c>
      <c r="E9" s="93">
        <f t="shared" ref="E9:E13" si="2">D9/$D$38</f>
        <v>6.3394528608864548E-2</v>
      </c>
      <c r="F9" s="94">
        <f t="shared" ref="F9:F13" si="3">$C$38*E9*$L$7</f>
        <v>487.32984200638765</v>
      </c>
      <c r="G9" s="95">
        <f t="shared" ref="G9:G13" si="4">C9+F9</f>
        <v>3117.0045924226642</v>
      </c>
      <c r="H9" s="423">
        <v>91</v>
      </c>
      <c r="I9" s="95">
        <f t="shared" si="0"/>
        <v>154.58784276120204</v>
      </c>
      <c r="J9" s="339">
        <f t="shared" si="1"/>
        <v>3271.5924351838662</v>
      </c>
      <c r="K9" s="433"/>
      <c r="L9" s="456">
        <v>5.45E-2</v>
      </c>
    </row>
    <row r="10" spans="1:19" ht="18">
      <c r="B10" s="91" t="s">
        <v>57</v>
      </c>
      <c r="C10" s="92">
        <f>'2020-21 Univ'!G48</f>
        <v>3496.5554612524465</v>
      </c>
      <c r="D10" s="424">
        <v>49150216.058703728</v>
      </c>
      <c r="E10" s="93">
        <f t="shared" si="2"/>
        <v>0.10125370064925751</v>
      </c>
      <c r="F10" s="94">
        <f t="shared" si="3"/>
        <v>778.36291274299174</v>
      </c>
      <c r="G10" s="95">
        <f t="shared" si="4"/>
        <v>4274.9183739954387</v>
      </c>
      <c r="H10" s="423">
        <v>89</v>
      </c>
      <c r="I10" s="95">
        <f t="shared" si="0"/>
        <v>207.35491573064874</v>
      </c>
      <c r="J10" s="339">
        <f t="shared" si="1"/>
        <v>4482.2732897260876</v>
      </c>
      <c r="K10" s="433"/>
    </row>
    <row r="11" spans="1:19" ht="18">
      <c r="B11" s="91" t="s">
        <v>58</v>
      </c>
      <c r="C11" s="92">
        <f>'2020-21 Univ'!I48</f>
        <v>1712.3658427201817</v>
      </c>
      <c r="D11" s="424">
        <v>26551312.346059345</v>
      </c>
      <c r="E11" s="93">
        <f t="shared" si="2"/>
        <v>5.469800232255035E-2</v>
      </c>
      <c r="F11" s="94">
        <f t="shared" si="3"/>
        <v>420.4774357480772</v>
      </c>
      <c r="G11" s="95">
        <f t="shared" si="4"/>
        <v>2132.8432784682591</v>
      </c>
      <c r="H11" s="423">
        <v>79</v>
      </c>
      <c r="I11" s="95">
        <f t="shared" si="0"/>
        <v>91.829567354450901</v>
      </c>
      <c r="J11" s="339">
        <f t="shared" si="1"/>
        <v>2224.6728458227099</v>
      </c>
      <c r="K11" s="433"/>
    </row>
    <row r="12" spans="1:19" ht="18">
      <c r="B12" s="91" t="s">
        <v>59</v>
      </c>
      <c r="C12" s="92">
        <f>'2020-21 Univ'!E48</f>
        <v>2447.9105706911369</v>
      </c>
      <c r="D12" s="424">
        <v>28866543.473139647</v>
      </c>
      <c r="E12" s="93">
        <f t="shared" si="2"/>
        <v>5.9467578903764973E-2</v>
      </c>
      <c r="F12" s="94">
        <f t="shared" si="3"/>
        <v>457.14238227842611</v>
      </c>
      <c r="G12" s="95">
        <f t="shared" si="4"/>
        <v>2905.0529529695632</v>
      </c>
      <c r="H12" s="423">
        <v>97</v>
      </c>
      <c r="I12" s="95">
        <f t="shared" si="0"/>
        <v>153.57562435873598</v>
      </c>
      <c r="J12" s="339">
        <f t="shared" si="1"/>
        <v>3058.6285773282993</v>
      </c>
      <c r="K12" s="433"/>
    </row>
    <row r="13" spans="1:19" ht="18">
      <c r="B13" s="96" t="s">
        <v>60</v>
      </c>
      <c r="C13" s="92">
        <f>'2020-21 Univ'!J48</f>
        <v>3923.093963857234</v>
      </c>
      <c r="D13" s="424">
        <v>58542533.991113476</v>
      </c>
      <c r="E13" s="93">
        <f t="shared" si="2"/>
        <v>0.12060268880416231</v>
      </c>
      <c r="F13" s="94">
        <f t="shared" si="3"/>
        <v>927.10349883821993</v>
      </c>
      <c r="G13" s="95">
        <f t="shared" si="4"/>
        <v>4850.1974626954543</v>
      </c>
      <c r="H13" s="423">
        <v>93</v>
      </c>
      <c r="I13" s="95">
        <f t="shared" si="0"/>
        <v>245.83225839671908</v>
      </c>
      <c r="J13" s="339">
        <f t="shared" si="1"/>
        <v>5096.0297210921735</v>
      </c>
      <c r="K13" s="433"/>
      <c r="M13" s="552" t="s">
        <v>118</v>
      </c>
      <c r="N13" s="553"/>
      <c r="O13" s="553"/>
      <c r="P13" s="553"/>
      <c r="Q13" s="553"/>
      <c r="R13" s="553"/>
      <c r="S13" s="554"/>
    </row>
    <row r="14" spans="1:19" ht="18">
      <c r="B14" s="97" t="s">
        <v>86</v>
      </c>
      <c r="C14" s="98">
        <f t="shared" ref="C14:D14" si="5">SUM(C8:C13)</f>
        <v>16271.728904105865</v>
      </c>
      <c r="D14" s="235">
        <f t="shared" si="5"/>
        <v>212763006.93821889</v>
      </c>
      <c r="E14" s="99">
        <f>SUM(E8:E13)</f>
        <v>0.43831021593125596</v>
      </c>
      <c r="F14" s="100">
        <f>SUM(F8:F13)</f>
        <v>3369.4019494561926</v>
      </c>
      <c r="G14" s="101">
        <f>SUM(G8:G13)</f>
        <v>19641.130853562059</v>
      </c>
      <c r="H14" s="233" t="s">
        <v>140</v>
      </c>
      <c r="I14" s="101">
        <f>SUM(I8:I13)</f>
        <v>968.99285976893054</v>
      </c>
      <c r="J14" s="340">
        <f>SUM(J8:J13)</f>
        <v>20610.123713330991</v>
      </c>
      <c r="K14" s="433"/>
      <c r="M14" s="281"/>
      <c r="N14" s="399" t="s">
        <v>45</v>
      </c>
      <c r="O14" s="400" t="s">
        <v>44</v>
      </c>
      <c r="P14" s="400" t="s">
        <v>43</v>
      </c>
      <c r="Q14" s="400" t="s">
        <v>95</v>
      </c>
      <c r="R14" s="401" t="s">
        <v>69</v>
      </c>
      <c r="S14" s="401" t="s">
        <v>83</v>
      </c>
    </row>
    <row r="15" spans="1:19" ht="18">
      <c r="B15" s="103"/>
      <c r="C15" s="104"/>
      <c r="D15" s="105"/>
      <c r="E15" s="106"/>
      <c r="F15" s="107"/>
      <c r="G15" s="108"/>
      <c r="H15" s="387"/>
      <c r="I15" s="108"/>
      <c r="J15" s="341"/>
      <c r="K15" s="433"/>
      <c r="M15" s="278" t="s">
        <v>85</v>
      </c>
      <c r="N15" s="328">
        <v>366690869.55848902</v>
      </c>
      <c r="O15" s="329">
        <v>387809994.31726682</v>
      </c>
      <c r="P15" s="329">
        <v>377226237.08081514</v>
      </c>
      <c r="Q15" s="329">
        <v>399315726.19111466</v>
      </c>
      <c r="R15" s="330">
        <v>415758477.64899808</v>
      </c>
      <c r="S15" s="331">
        <v>389360260.9593367</v>
      </c>
    </row>
    <row r="16" spans="1:19" ht="18">
      <c r="B16" s="87" t="s">
        <v>42</v>
      </c>
      <c r="C16" s="104"/>
      <c r="D16" s="109" t="s">
        <v>14</v>
      </c>
      <c r="E16" s="106"/>
      <c r="F16" s="107"/>
      <c r="G16" s="108"/>
      <c r="H16" s="387"/>
      <c r="I16" s="108"/>
      <c r="J16" s="341"/>
      <c r="K16" s="433"/>
      <c r="M16" s="278" t="s">
        <v>101</v>
      </c>
      <c r="N16" s="328">
        <v>1660440473.6720634</v>
      </c>
      <c r="O16" s="329">
        <v>1758941535.9990635</v>
      </c>
      <c r="P16" s="329">
        <v>1789558365.309818</v>
      </c>
      <c r="Q16" s="329">
        <v>1834925392.4408126</v>
      </c>
      <c r="R16" s="330">
        <v>1874715049.5699492</v>
      </c>
      <c r="S16" s="331">
        <v>1783716163.3983414</v>
      </c>
    </row>
    <row r="17" spans="2:19" ht="18">
      <c r="B17" s="91" t="s">
        <v>20</v>
      </c>
      <c r="C17" s="92">
        <f>'2020-21 CC'!C57</f>
        <v>735.78609909143927</v>
      </c>
      <c r="D17" s="109">
        <v>10650599.959604217</v>
      </c>
      <c r="E17" s="93">
        <f t="shared" ref="E17:E35" si="6">D17/$D$38</f>
        <v>2.1941158076634531E-2</v>
      </c>
      <c r="F17" s="94">
        <f t="shared" ref="F17:F29" si="7">$C$38*E17*$L$7</f>
        <v>168.66725462847472</v>
      </c>
      <c r="G17" s="95">
        <f>C17+F17</f>
        <v>904.45335371991405</v>
      </c>
      <c r="H17" s="423">
        <v>93</v>
      </c>
      <c r="I17" s="95">
        <f>G17*$L$9*H17/100</f>
        <v>45.842218233293842</v>
      </c>
      <c r="J17" s="339">
        <f t="shared" ref="J17:J29" si="8">G17+I17</f>
        <v>950.29557195320785</v>
      </c>
      <c r="K17" s="433"/>
      <c r="M17" s="332" t="s">
        <v>110</v>
      </c>
      <c r="N17" s="333">
        <f>N15/N16</f>
        <v>0.22083951540132743</v>
      </c>
      <c r="O17" s="334">
        <f>O15/O16</f>
        <v>0.2204791838615569</v>
      </c>
      <c r="P17" s="334">
        <f>P15/P16</f>
        <v>0.21079292209366285</v>
      </c>
      <c r="Q17" s="334">
        <f>Q15/Q16</f>
        <v>0.21761959796084462</v>
      </c>
      <c r="R17" s="335">
        <f>R15/R16</f>
        <v>0.22177155815993002</v>
      </c>
      <c r="S17" s="335">
        <f t="shared" ref="S17" si="9">S15/S16</f>
        <v>0.21828599692538883</v>
      </c>
    </row>
    <row r="18" spans="2:19" ht="18">
      <c r="B18" s="91" t="s">
        <v>21</v>
      </c>
      <c r="C18" s="92">
        <f>'2020-21 CC'!D57</f>
        <v>346.43549866704353</v>
      </c>
      <c r="D18" s="424">
        <v>4356679.779101924</v>
      </c>
      <c r="E18" s="93">
        <f t="shared" si="6"/>
        <v>8.9751375589272181E-3</v>
      </c>
      <c r="F18" s="94">
        <f t="shared" si="7"/>
        <v>68.994161871029277</v>
      </c>
      <c r="G18" s="95">
        <f t="shared" ref="G18:G29" si="10">C18+F18</f>
        <v>415.42966053807282</v>
      </c>
      <c r="H18" s="423">
        <v>91</v>
      </c>
      <c r="I18" s="95">
        <f t="shared" ref="I18:I29" si="11">G18*$L$9*H18/100</f>
        <v>20.60323401438572</v>
      </c>
      <c r="J18" s="339">
        <f t="shared" si="8"/>
        <v>436.03289455245852</v>
      </c>
      <c r="K18" s="433"/>
    </row>
    <row r="19" spans="2:19" ht="18">
      <c r="B19" s="91" t="s">
        <v>22</v>
      </c>
      <c r="C19" s="92">
        <f>'2020-21 CC'!E57</f>
        <v>484.59919209245663</v>
      </c>
      <c r="D19" s="424">
        <v>5697961.8911482645</v>
      </c>
      <c r="E19" s="93">
        <f t="shared" si="6"/>
        <v>1.1738294841840002E-2</v>
      </c>
      <c r="F19" s="94">
        <f t="shared" si="7"/>
        <v>90.23525367610965</v>
      </c>
      <c r="G19" s="95">
        <f t="shared" si="10"/>
        <v>574.8344457685663</v>
      </c>
      <c r="H19" s="423">
        <v>87</v>
      </c>
      <c r="I19" s="95">
        <f t="shared" si="11"/>
        <v>27.255775246116574</v>
      </c>
      <c r="J19" s="339">
        <f t="shared" si="8"/>
        <v>602.09022101468292</v>
      </c>
      <c r="K19" s="433"/>
    </row>
    <row r="20" spans="2:19" ht="18">
      <c r="B20" s="91" t="s">
        <v>23</v>
      </c>
      <c r="C20" s="92">
        <f>'2020-21 CC'!F57</f>
        <v>268.09901051610177</v>
      </c>
      <c r="D20" s="424">
        <v>3922204.9263258935</v>
      </c>
      <c r="E20" s="93">
        <f t="shared" si="6"/>
        <v>8.0800817441151074E-3</v>
      </c>
      <c r="F20" s="94">
        <f t="shared" si="7"/>
        <v>62.113640501267213</v>
      </c>
      <c r="G20" s="95">
        <f t="shared" si="10"/>
        <v>330.21265101736901</v>
      </c>
      <c r="H20" s="423">
        <v>100</v>
      </c>
      <c r="I20" s="95">
        <f t="shared" si="11"/>
        <v>17.996589480446612</v>
      </c>
      <c r="J20" s="339">
        <f t="shared" si="8"/>
        <v>348.20924049781564</v>
      </c>
      <c r="K20" s="433"/>
    </row>
    <row r="21" spans="2:19" ht="18">
      <c r="B21" s="91" t="s">
        <v>24</v>
      </c>
      <c r="C21" s="92">
        <f>'2020-21 CC'!G57</f>
        <v>390.21280218326075</v>
      </c>
      <c r="D21" s="424">
        <v>5531568.5725421887</v>
      </c>
      <c r="E21" s="93">
        <f t="shared" si="6"/>
        <v>1.1395510198695129E-2</v>
      </c>
      <c r="F21" s="94">
        <f t="shared" si="7"/>
        <v>87.600181065716455</v>
      </c>
      <c r="G21" s="95">
        <f t="shared" si="10"/>
        <v>477.81298324897722</v>
      </c>
      <c r="H21" s="423">
        <v>91</v>
      </c>
      <c r="I21" s="95">
        <f t="shared" si="11"/>
        <v>23.697134904233025</v>
      </c>
      <c r="J21" s="339">
        <f t="shared" si="8"/>
        <v>501.51011815321021</v>
      </c>
      <c r="K21" s="433"/>
    </row>
    <row r="22" spans="2:19" ht="18">
      <c r="B22" s="91" t="s">
        <v>25</v>
      </c>
      <c r="C22" s="92">
        <f>'2020-21 CC'!H57</f>
        <v>551.36989279524801</v>
      </c>
      <c r="D22" s="424">
        <v>4869514.6629272355</v>
      </c>
      <c r="E22" s="93">
        <f t="shared" si="6"/>
        <v>1.0031621822339718E-2</v>
      </c>
      <c r="F22" s="94">
        <f t="shared" si="7"/>
        <v>77.115624723882718</v>
      </c>
      <c r="G22" s="95">
        <f t="shared" si="10"/>
        <v>628.48551751913078</v>
      </c>
      <c r="H22" s="423">
        <v>94</v>
      </c>
      <c r="I22" s="95">
        <f t="shared" si="11"/>
        <v>32.197313062505067</v>
      </c>
      <c r="J22" s="339">
        <f t="shared" si="8"/>
        <v>660.68283058163581</v>
      </c>
      <c r="K22" s="433"/>
    </row>
    <row r="23" spans="2:19" ht="18">
      <c r="B23" s="91" t="s">
        <v>26</v>
      </c>
      <c r="C23" s="92">
        <f>'2020-21 CC'!I57</f>
        <v>609.80140515591415</v>
      </c>
      <c r="D23" s="424">
        <v>6933853.5498921154</v>
      </c>
      <c r="E23" s="93">
        <f t="shared" si="6"/>
        <v>1.4284338665938394E-2</v>
      </c>
      <c r="F23" s="94">
        <f t="shared" si="7"/>
        <v>109.80733918201419</v>
      </c>
      <c r="G23" s="95">
        <f t="shared" si="10"/>
        <v>719.60874433792833</v>
      </c>
      <c r="H23" s="423">
        <v>78</v>
      </c>
      <c r="I23" s="95">
        <f t="shared" si="11"/>
        <v>30.590567721805332</v>
      </c>
      <c r="J23" s="339">
        <f t="shared" si="8"/>
        <v>750.19931205973364</v>
      </c>
      <c r="K23" s="433"/>
    </row>
    <row r="24" spans="2:19" ht="18">
      <c r="B24" s="91" t="s">
        <v>61</v>
      </c>
      <c r="C24" s="92">
        <f>'2020-21 CC'!J57</f>
        <v>673.91971400810826</v>
      </c>
      <c r="D24" s="424">
        <v>8025325.9107615817</v>
      </c>
      <c r="E24" s="93">
        <f t="shared" si="6"/>
        <v>1.6532866232173673E-2</v>
      </c>
      <c r="F24" s="94">
        <f t="shared" si="7"/>
        <v>127.09234165219932</v>
      </c>
      <c r="G24" s="95">
        <f t="shared" si="10"/>
        <v>801.01205566030762</v>
      </c>
      <c r="H24" s="423">
        <v>94</v>
      </c>
      <c r="I24" s="95">
        <f t="shared" si="11"/>
        <v>41.035847611477557</v>
      </c>
      <c r="J24" s="339">
        <f t="shared" si="8"/>
        <v>842.04790327178523</v>
      </c>
      <c r="K24" s="433"/>
    </row>
    <row r="25" spans="2:19" ht="18">
      <c r="B25" s="91" t="s">
        <v>28</v>
      </c>
      <c r="C25" s="110">
        <f>'2020-21 CC'!K57</f>
        <v>918.1699201133755</v>
      </c>
      <c r="D25" s="424">
        <v>10770728.210651783</v>
      </c>
      <c r="E25" s="93">
        <f t="shared" si="6"/>
        <v>2.2188632674845075E-2</v>
      </c>
      <c r="F25" s="94">
        <f t="shared" si="7"/>
        <v>170.56965471714224</v>
      </c>
      <c r="G25" s="95">
        <f t="shared" si="10"/>
        <v>1088.7395748305178</v>
      </c>
      <c r="H25" s="423">
        <v>93</v>
      </c>
      <c r="I25" s="95">
        <f t="shared" si="11"/>
        <v>55.182765350284789</v>
      </c>
      <c r="J25" s="339">
        <f t="shared" si="8"/>
        <v>1143.9223401808026</v>
      </c>
      <c r="K25" s="433"/>
    </row>
    <row r="26" spans="2:19" ht="18">
      <c r="B26" s="91" t="s">
        <v>29</v>
      </c>
      <c r="C26" s="92">
        <f>'2020-21 CC'!L57</f>
        <v>625.96300883879121</v>
      </c>
      <c r="D26" s="424">
        <v>10032386.468349749</v>
      </c>
      <c r="E26" s="93">
        <f t="shared" si="6"/>
        <v>2.0667584757932355E-2</v>
      </c>
      <c r="F26" s="94">
        <f t="shared" si="7"/>
        <v>158.87697307253779</v>
      </c>
      <c r="G26" s="95">
        <f t="shared" si="10"/>
        <v>784.83998191132901</v>
      </c>
      <c r="H26" s="423">
        <v>92</v>
      </c>
      <c r="I26" s="95">
        <f t="shared" si="11"/>
        <v>39.351876693034036</v>
      </c>
      <c r="J26" s="339">
        <f t="shared" si="8"/>
        <v>824.19185860436301</v>
      </c>
      <c r="K26" s="433"/>
    </row>
    <row r="27" spans="2:19" ht="18">
      <c r="B27" s="91" t="s">
        <v>30</v>
      </c>
      <c r="C27" s="92">
        <f>'2020-21 CC'!M57</f>
        <v>643.90267701954781</v>
      </c>
      <c r="D27" s="424">
        <v>15502833.138687925</v>
      </c>
      <c r="E27" s="93">
        <f t="shared" si="6"/>
        <v>3.1937178545975567E-2</v>
      </c>
      <c r="F27" s="94">
        <f t="shared" si="7"/>
        <v>245.50920271002283</v>
      </c>
      <c r="G27" s="95">
        <f t="shared" si="10"/>
        <v>889.41187972957061</v>
      </c>
      <c r="H27" s="423">
        <v>92</v>
      </c>
      <c r="I27" s="95">
        <f t="shared" si="11"/>
        <v>44.595111649640664</v>
      </c>
      <c r="J27" s="339">
        <f t="shared" si="8"/>
        <v>934.00699137921129</v>
      </c>
      <c r="K27" s="433"/>
    </row>
    <row r="28" spans="2:19" ht="18">
      <c r="B28" s="91" t="s">
        <v>31</v>
      </c>
      <c r="C28" s="92">
        <f>'2020-21 CC'!N57</f>
        <v>816.04234003212628</v>
      </c>
      <c r="D28" s="424">
        <v>8313599.0379925491</v>
      </c>
      <c r="E28" s="93">
        <f t="shared" si="6"/>
        <v>1.7126733833793317E-2</v>
      </c>
      <c r="F28" s="94">
        <f t="shared" si="7"/>
        <v>131.65755273304245</v>
      </c>
      <c r="G28" s="95">
        <f t="shared" si="10"/>
        <v>947.69989276516867</v>
      </c>
      <c r="H28" s="423">
        <v>94</v>
      </c>
      <c r="I28" s="95">
        <f t="shared" si="11"/>
        <v>48.550665506359593</v>
      </c>
      <c r="J28" s="339">
        <f t="shared" si="8"/>
        <v>996.25055827152823</v>
      </c>
      <c r="K28" s="433"/>
    </row>
    <row r="29" spans="2:19" ht="18">
      <c r="B29" s="96" t="s">
        <v>32</v>
      </c>
      <c r="C29" s="92">
        <f>'2020-21 CC'!O57</f>
        <v>617.34660423452556</v>
      </c>
      <c r="D29" s="424">
        <v>10933654.100825634</v>
      </c>
      <c r="E29" s="93">
        <f t="shared" si="6"/>
        <v>2.2524274115199548E-2</v>
      </c>
      <c r="F29" s="94">
        <f t="shared" si="7"/>
        <v>173.14981571349469</v>
      </c>
      <c r="G29" s="95">
        <f t="shared" si="10"/>
        <v>790.49641994802028</v>
      </c>
      <c r="H29" s="423">
        <v>92</v>
      </c>
      <c r="I29" s="95">
        <f t="shared" si="11"/>
        <v>39.635490496193732</v>
      </c>
      <c r="J29" s="339">
        <f t="shared" si="8"/>
        <v>830.13191044421399</v>
      </c>
      <c r="K29" s="433"/>
    </row>
    <row r="30" spans="2:19" ht="18">
      <c r="B30" s="97" t="s">
        <v>102</v>
      </c>
      <c r="C30" s="98">
        <f t="shared" ref="C30:D30" si="12">SUM(C17:C29)</f>
        <v>7681.6481647479386</v>
      </c>
      <c r="D30" s="235">
        <f t="shared" si="12"/>
        <v>105540910.20881106</v>
      </c>
      <c r="E30" s="99">
        <f>SUM(E17:E29)</f>
        <v>0.21742341306840965</v>
      </c>
      <c r="F30" s="100">
        <f>SUM(F17:F29)</f>
        <v>1671.3889962469336</v>
      </c>
      <c r="G30" s="101">
        <f>SUM(G17:G29)</f>
        <v>9353.0371609948725</v>
      </c>
      <c r="H30" s="233" t="s">
        <v>140</v>
      </c>
      <c r="I30" s="101">
        <f>SUM(I17:I29)</f>
        <v>466.53458996977656</v>
      </c>
      <c r="J30" s="340">
        <f>SUM(J17:J29)</f>
        <v>9819.5717509646493</v>
      </c>
      <c r="K30" s="433"/>
    </row>
    <row r="31" spans="2:19" ht="18">
      <c r="B31" s="103"/>
      <c r="C31" s="104"/>
      <c r="D31" s="105"/>
      <c r="E31" s="106"/>
      <c r="F31" s="107"/>
      <c r="G31" s="108"/>
      <c r="H31" s="387"/>
      <c r="I31" s="108"/>
      <c r="J31" s="341"/>
      <c r="K31" s="433"/>
      <c r="L31" s="82" t="s">
        <v>14</v>
      </c>
    </row>
    <row r="32" spans="2:19" ht="18">
      <c r="B32" s="87" t="s">
        <v>62</v>
      </c>
      <c r="C32" s="104"/>
      <c r="D32" s="109" t="s">
        <v>14</v>
      </c>
      <c r="E32" s="106"/>
      <c r="F32" s="107"/>
      <c r="G32" s="108"/>
      <c r="H32" s="387"/>
      <c r="I32" s="108"/>
      <c r="J32" s="341"/>
      <c r="K32" s="433"/>
    </row>
    <row r="33" spans="2:12" ht="18">
      <c r="B33" s="91" t="s">
        <v>63</v>
      </c>
      <c r="C33" s="92">
        <f>'2020-21 Univ'!F48</f>
        <v>2427.6825350301415</v>
      </c>
      <c r="D33" s="109">
        <v>26308287.873953789</v>
      </c>
      <c r="E33" s="93">
        <f t="shared" si="6"/>
        <v>5.4197350868248916E-2</v>
      </c>
      <c r="F33" s="94">
        <f>$C$38*E33*$L$7</f>
        <v>416.62880086618821</v>
      </c>
      <c r="G33" s="95">
        <f>C33+F33</f>
        <v>2844.3113358963296</v>
      </c>
      <c r="H33" s="423">
        <v>90</v>
      </c>
      <c r="I33" s="95">
        <f>G33*$L$9*H33/100</f>
        <v>139.51347102571498</v>
      </c>
      <c r="J33" s="339">
        <f>G33+I33</f>
        <v>2983.8248069220444</v>
      </c>
      <c r="K33" s="433"/>
    </row>
    <row r="34" spans="2:12" ht="18">
      <c r="B34" s="91" t="s">
        <v>64</v>
      </c>
      <c r="C34" s="92">
        <f>'2020-21 Univ'!K48</f>
        <v>6813.5216447747807</v>
      </c>
      <c r="D34" s="424">
        <v>121616605.14901535</v>
      </c>
      <c r="E34" s="93">
        <f t="shared" si="6"/>
        <v>0.25054073652554598</v>
      </c>
      <c r="F34" s="94">
        <f>$C$38*E34*$L$7</f>
        <v>1925.9702726156947</v>
      </c>
      <c r="G34" s="95">
        <f t="shared" ref="G34:G35" si="13">C34+F34</f>
        <v>8739.4919173904746</v>
      </c>
      <c r="H34" s="423">
        <v>93</v>
      </c>
      <c r="I34" s="95">
        <f>G34*$L$9*H34/100</f>
        <v>442.96114783293621</v>
      </c>
      <c r="J34" s="339">
        <f>G34+I34</f>
        <v>9182.4530652234116</v>
      </c>
      <c r="K34" s="433"/>
    </row>
    <row r="35" spans="2:12" ht="18">
      <c r="B35" s="96" t="s">
        <v>68</v>
      </c>
      <c r="C35" s="92">
        <f>'2020-21 Univ'!C48</f>
        <v>2021.8507841747942</v>
      </c>
      <c r="D35" s="424">
        <v>19187680.719157811</v>
      </c>
      <c r="E35" s="93">
        <f t="shared" si="6"/>
        <v>3.9528283606539545E-2</v>
      </c>
      <c r="F35" s="94">
        <f>$C$38*E35*$L$7</f>
        <v>303.86395525725203</v>
      </c>
      <c r="G35" s="95">
        <f t="shared" si="13"/>
        <v>2325.7147394320464</v>
      </c>
      <c r="H35" s="423">
        <v>83</v>
      </c>
      <c r="I35" s="95">
        <f>G35*$L$9*H35/100</f>
        <v>105.20370623820861</v>
      </c>
      <c r="J35" s="339">
        <f>G35+I35</f>
        <v>2430.9184456702551</v>
      </c>
      <c r="K35" s="433"/>
      <c r="L35" s="82" t="s">
        <v>14</v>
      </c>
    </row>
    <row r="36" spans="2:12" ht="18">
      <c r="B36" s="97" t="s">
        <v>86</v>
      </c>
      <c r="C36" s="98">
        <f t="shared" ref="C36:D36" si="14">SUM(C33:C35)</f>
        <v>11263.054963979715</v>
      </c>
      <c r="D36" s="235">
        <f t="shared" si="14"/>
        <v>167112573.74212694</v>
      </c>
      <c r="E36" s="99">
        <f>SUM(E33:E35)</f>
        <v>0.34426637100033441</v>
      </c>
      <c r="F36" s="100">
        <f>SUM(F33:F35)</f>
        <v>2646.4630287391351</v>
      </c>
      <c r="G36" s="101">
        <f>SUM(G33:G35)</f>
        <v>13909.517992718851</v>
      </c>
      <c r="H36" s="233" t="s">
        <v>140</v>
      </c>
      <c r="I36" s="101">
        <f>SUM(I33:I35)</f>
        <v>687.67832509685979</v>
      </c>
      <c r="J36" s="340">
        <f>SUM(J33:J35)</f>
        <v>14597.196317815711</v>
      </c>
      <c r="K36" s="433"/>
    </row>
    <row r="37" spans="2:12" ht="18">
      <c r="B37" s="111"/>
      <c r="C37" s="92"/>
      <c r="D37" s="425"/>
      <c r="E37" s="93"/>
      <c r="F37" s="94"/>
      <c r="G37" s="95"/>
      <c r="H37" s="236"/>
      <c r="I37" s="95"/>
      <c r="J37" s="339"/>
      <c r="K37" s="433"/>
    </row>
    <row r="38" spans="2:12" ht="18.75" thickBot="1">
      <c r="B38" s="112" t="s">
        <v>109</v>
      </c>
      <c r="C38" s="113">
        <f>SUM(C14,C30,C36)</f>
        <v>35216.432032833516</v>
      </c>
      <c r="D38" s="237">
        <f>SUM(D14,D30,D36)</f>
        <v>485416490.88915688</v>
      </c>
      <c r="E38" s="114">
        <f>SUM(E14,E30,E36)</f>
        <v>1</v>
      </c>
      <c r="F38" s="115">
        <f>SUM(F14,F30,F36)</f>
        <v>7687.2539744422611</v>
      </c>
      <c r="G38" s="116">
        <f>SUM(G36,G30,G14)</f>
        <v>42903.686007275785</v>
      </c>
      <c r="H38" s="234" t="s">
        <v>140</v>
      </c>
      <c r="I38" s="116">
        <f>SUM(I36,I30,I14)</f>
        <v>2123.2057748355669</v>
      </c>
      <c r="J38" s="342">
        <f>SUM(J36,J30,J14)</f>
        <v>45026.89178211135</v>
      </c>
      <c r="K38" s="433"/>
    </row>
    <row r="39" spans="2:12">
      <c r="G39" s="82"/>
      <c r="H39" s="356"/>
    </row>
    <row r="40" spans="2:12" ht="18">
      <c r="C40" s="228"/>
      <c r="D40" s="229"/>
      <c r="E40" s="228"/>
      <c r="F40" s="117"/>
      <c r="G40" s="118"/>
      <c r="H40" s="356"/>
      <c r="I40" s="82" t="s">
        <v>14</v>
      </c>
    </row>
    <row r="41" spans="2:12" ht="18">
      <c r="C41" s="228"/>
      <c r="D41" s="230"/>
      <c r="E41" s="228"/>
      <c r="G41" s="82"/>
      <c r="H41" s="356"/>
    </row>
    <row r="42" spans="2:12" ht="18">
      <c r="C42" s="228"/>
      <c r="D42" s="230"/>
      <c r="E42" s="228"/>
      <c r="G42" s="82"/>
      <c r="H42" s="356"/>
    </row>
    <row r="43" spans="2:12">
      <c r="C43" s="228"/>
      <c r="D43" s="231"/>
      <c r="E43" s="228"/>
      <c r="G43" s="82"/>
      <c r="H43" s="356"/>
    </row>
    <row r="44" spans="2:12">
      <c r="C44" s="228"/>
      <c r="D44" s="228"/>
      <c r="E44" s="228"/>
      <c r="G44" s="82"/>
      <c r="H44" s="356"/>
    </row>
    <row r="45" spans="2:12">
      <c r="C45" s="228"/>
      <c r="D45" s="228"/>
      <c r="E45" s="228"/>
      <c r="G45" s="82"/>
      <c r="H45" s="356"/>
    </row>
    <row r="46" spans="2:12">
      <c r="G46" s="82"/>
      <c r="H46" s="356"/>
    </row>
  </sheetData>
  <mergeCells count="13">
    <mergeCell ref="B2:J2"/>
    <mergeCell ref="D4:G4"/>
    <mergeCell ref="H4:I4"/>
    <mergeCell ref="J5:J6"/>
    <mergeCell ref="M13:S13"/>
    <mergeCell ref="B4:B6"/>
    <mergeCell ref="C5:C6"/>
    <mergeCell ref="D5:D6"/>
    <mergeCell ref="E5:E6"/>
    <mergeCell ref="F5:F6"/>
    <mergeCell ref="G5:G6"/>
    <mergeCell ref="H5:H6"/>
    <mergeCell ref="I5:I6"/>
  </mergeCells>
  <pageMargins left="0.7" right="0.7" top="0.75" bottom="0.75" header="0.3" footer="0.3"/>
  <pageSetup scale="7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Tabs Flow Chart</vt:lpstr>
      <vt:lpstr>2021-22 CC</vt:lpstr>
      <vt:lpstr>2021-22 Univ</vt:lpstr>
      <vt:lpstr>21-22 Point Calculation</vt:lpstr>
      <vt:lpstr>CC Data</vt:lpstr>
      <vt:lpstr>Univ Data</vt:lpstr>
      <vt:lpstr>2020-21 CC</vt:lpstr>
      <vt:lpstr>2020-21 Univ</vt:lpstr>
      <vt:lpstr>20-21 Point Calculation</vt:lpstr>
      <vt:lpstr>21-22 Recommendation</vt:lpstr>
      <vt:lpstr>'2020-21 CC'!Print_Area</vt:lpstr>
      <vt:lpstr>'2020-21 Univ'!Print_Area</vt:lpstr>
      <vt:lpstr>'20-21 Point Calculation'!Print_Area</vt:lpstr>
      <vt:lpstr>'2021-22 CC'!Print_Area</vt:lpstr>
      <vt:lpstr>'2021-22 Univ'!Print_Area</vt:lpstr>
      <vt:lpstr>'21-22 Point Calculation'!Print_Area</vt:lpstr>
      <vt:lpstr>'21-22 Recommendation'!Print_Area</vt:lpstr>
      <vt:lpstr>'CC Data'!Print_Area</vt:lpstr>
      <vt:lpstr>'Tabs Flow Chart'!Print_Area</vt:lpstr>
      <vt:lpstr>'Univ Data'!Print_Area</vt:lpstr>
      <vt:lpstr>'2020-21 Univ'!Print_Titles</vt:lpstr>
      <vt:lpstr>'2021-22 Univ'!Print_Titles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dc:creator>
  <cp:lastModifiedBy>Crystal Collins</cp:lastModifiedBy>
  <cp:lastPrinted>2018-10-08T16:56:36Z</cp:lastPrinted>
  <dcterms:created xsi:type="dcterms:W3CDTF">2014-08-21T16:12:05Z</dcterms:created>
  <dcterms:modified xsi:type="dcterms:W3CDTF">2020-11-24T15:42:45Z</dcterms:modified>
  <cp:contentStatus/>
</cp:coreProperties>
</file>