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codeName="ThisWorkbook" defaultThemeVersion="124226"/>
  <xr:revisionPtr revIDLastSave="0" documentId="8_{E26AD9B1-DD47-4E1D-95DF-7F6276E1F805}" xr6:coauthVersionLast="46" xr6:coauthVersionMax="46" xr10:uidLastSave="{00000000-0000-0000-0000-000000000000}"/>
  <bookViews>
    <workbookView xWindow="23880" yWindow="-45" windowWidth="24240" windowHeight="13740" tabRatio="758" xr2:uid="{00000000-000D-0000-FFFF-FFFF00000000}"/>
  </bookViews>
  <sheets>
    <sheet name="Introduction" sheetId="4" r:id="rId1"/>
    <sheet name="University" sheetId="2" r:id="rId2"/>
    <sheet name="CC" sheetId="1" r:id="rId3"/>
    <sheet name="2022-23 THEC Prelim Rec" sheetId="14" r:id="rId4"/>
  </sheets>
  <externalReferences>
    <externalReference r:id="rId5"/>
    <externalReference r:id="rId6"/>
  </externalReferences>
  <definedNames>
    <definedName name="_" localSheetId="3">#REF!</definedName>
    <definedName name="_">#REF!</definedName>
    <definedName name="_CEN1" localSheetId="3">#REF!</definedName>
    <definedName name="_CEN1">#REF!</definedName>
    <definedName name="_SA3" localSheetId="3">#REF!</definedName>
    <definedName name="_SA3">#REF!</definedName>
    <definedName name="_SC2" localSheetId="3">#REF!</definedName>
    <definedName name="_SC2">#REF!</definedName>
    <definedName name="_Scd10" localSheetId="3">#REF!</definedName>
    <definedName name="_Scd10">#REF!</definedName>
    <definedName name="_Scd11" localSheetId="3">#REF!</definedName>
    <definedName name="_Scd11">#REF!</definedName>
    <definedName name="_Scd12" localSheetId="3">#REF!</definedName>
    <definedName name="_Scd12">#REF!</definedName>
    <definedName name="_Scd2" localSheetId="3">#REF!</definedName>
    <definedName name="_Scd2">#REF!</definedName>
    <definedName name="_Scd3" localSheetId="3">#REF!</definedName>
    <definedName name="_Scd3">#REF!</definedName>
    <definedName name="_Scd4" localSheetId="3">#REF!</definedName>
    <definedName name="_Scd4">#REF!</definedName>
    <definedName name="_SCD5" localSheetId="3">#REF!</definedName>
    <definedName name="_SCD5">#REF!</definedName>
    <definedName name="_Scd6" localSheetId="3">#REF!</definedName>
    <definedName name="_Scd6">#REF!</definedName>
    <definedName name="_Scd7" localSheetId="3">#REF!</definedName>
    <definedName name="_Scd7">#REF!</definedName>
    <definedName name="_Scd8" localSheetId="3">#REF!</definedName>
    <definedName name="_Scd8">#REF!</definedName>
    <definedName name="_Scd9" localSheetId="3">#REF!</definedName>
    <definedName name="_Scd9">#REF!</definedName>
    <definedName name="A" localSheetId="3">#REF!</definedName>
    <definedName name="A">#REF!</definedName>
    <definedName name="A3Inst" localSheetId="3">#REF!</definedName>
    <definedName name="A3Inst">#REF!</definedName>
    <definedName name="B" localSheetId="3">#REF!</definedName>
    <definedName name="B">#REF!</definedName>
    <definedName name="Button5">"Button 5"</definedName>
    <definedName name="cbh" localSheetId="3">#REF!</definedName>
    <definedName name="cbh">#REF!</definedName>
    <definedName name="CBInst" localSheetId="3">#REF!</definedName>
    <definedName name="CBInst">#REF!</definedName>
    <definedName name="cempapp" localSheetId="3">#REF!</definedName>
    <definedName name="cempapp">#REF!</definedName>
    <definedName name="CEMPEAPP" localSheetId="3">#REF!</definedName>
    <definedName name="CEMPEAPP">#REF!</definedName>
    <definedName name="CEMPEGT" localSheetId="3">#REF!</definedName>
    <definedName name="CEMPEGT">#REF!</definedName>
    <definedName name="CEMPEINS" localSheetId="3">#REF!</definedName>
    <definedName name="CEMPEINS">#REF!</definedName>
    <definedName name="CEMPEMAT" localSheetId="3">#REF!</definedName>
    <definedName name="CEMPEMAT">#REF!</definedName>
    <definedName name="cempmat" localSheetId="3">#REF!</definedName>
    <definedName name="cempmat">#REF!</definedName>
    <definedName name="cemptot" localSheetId="3">#REF!</definedName>
    <definedName name="cemptot">#REF!</definedName>
    <definedName name="EInst" localSheetId="3">#REF!</definedName>
    <definedName name="EInst">#REF!</definedName>
    <definedName name="FInst" localSheetId="3">#REF!</definedName>
    <definedName name="FInst">#REF!</definedName>
    <definedName name="FMRGRAD" localSheetId="3">#REF!</definedName>
    <definedName name="FMRGRAD">#REF!</definedName>
    <definedName name="FMRPFTE" localSheetId="3">#REF!</definedName>
    <definedName name="FMRPFTE">#REF!</definedName>
    <definedName name="FMRPFTET" localSheetId="3">#REF!</definedName>
    <definedName name="FMRPFTET">#REF!</definedName>
    <definedName name="FMRPGRAD" localSheetId="3">#REF!</definedName>
    <definedName name="FMRPGRAD">#REF!</definedName>
    <definedName name="FTERESENR" localSheetId="3">#REF!</definedName>
    <definedName name="FTERESENR">#REF!</definedName>
    <definedName name="NETRESACT" localSheetId="3">#REF!</definedName>
    <definedName name="NETRESACT">#REF!</definedName>
    <definedName name="PNFADDAPP" localSheetId="3">#REF!</definedName>
    <definedName name="PNFADDAPP">#REF!</definedName>
    <definedName name="PNFOC" localSheetId="3">#REF!</definedName>
    <definedName name="PNFOC">#REF!</definedName>
    <definedName name="PNFTotExp" localSheetId="3">#REF!</definedName>
    <definedName name="PNFTotExp">#REF!</definedName>
    <definedName name="PNFTotRev" localSheetId="3">#REF!</definedName>
    <definedName name="PNFTotRev">#REF!</definedName>
    <definedName name="_xlnm.Print_Area" localSheetId="3">'2022-23 THEC Prelim Rec'!$B$1:$J$46</definedName>
    <definedName name="_xlnm.Print_Area" localSheetId="2">CC!$A$1:$M$185</definedName>
    <definedName name="_xlnm.Print_Area" localSheetId="0">Introduction!$A$1:$J$32</definedName>
    <definedName name="_xlnm.Print_Area" localSheetId="1">University!$A$1:$M$131</definedName>
    <definedName name="russ" localSheetId="3">#REF!</definedName>
    <definedName name="russ">#REF!</definedName>
    <definedName name="S13A" localSheetId="3">#REF!</definedName>
    <definedName name="S13A">#REF!</definedName>
    <definedName name="S13B" localSheetId="3">#REF!</definedName>
    <definedName name="S13B">#REF!</definedName>
    <definedName name="S13C" localSheetId="3">#REF!</definedName>
    <definedName name="S13C">#REF!</definedName>
    <definedName name="S14A" localSheetId="3">#REF!</definedName>
    <definedName name="S14A">#REF!</definedName>
    <definedName name="S14B" localSheetId="3">#REF!</definedName>
    <definedName name="S14B">#REF!</definedName>
    <definedName name="S14C" localSheetId="3">#REF!</definedName>
    <definedName name="S14C">#REF!</definedName>
    <definedName name="S15A" localSheetId="3">#REF!</definedName>
    <definedName name="S15A">#REF!</definedName>
    <definedName name="S15B" localSheetId="3">#REF!</definedName>
    <definedName name="S15B">#REF!</definedName>
    <definedName name="S15C" localSheetId="3">#REF!</definedName>
    <definedName name="S15C">#REF!</definedName>
    <definedName name="Scd12Ins" localSheetId="3">#REF!</definedName>
    <definedName name="Scd12Ins">#REF!</definedName>
    <definedName name="Scd2Org" localSheetId="3">#REF!</definedName>
    <definedName name="Scd2Org">#REF!</definedName>
    <definedName name="Scd3Org" localSheetId="3">#REF!</definedName>
    <definedName name="Scd3Org">#REF!</definedName>
    <definedName name="Scd3TBL" localSheetId="3">#REF!</definedName>
    <definedName name="Scd3TBL">#REF!</definedName>
    <definedName name="Scd4Ins" localSheetId="3">#REF!</definedName>
    <definedName name="Scd4Ins">#REF!</definedName>
    <definedName name="Scd4Org" localSheetId="3">#REF!</definedName>
    <definedName name="Scd4Org">#REF!</definedName>
    <definedName name="Scd6Org" localSheetId="3">#REF!</definedName>
    <definedName name="Scd6Org">#REF!</definedName>
    <definedName name="Scd7Org" localSheetId="3">#REF!</definedName>
    <definedName name="Scd7Org">#REF!</definedName>
    <definedName name="Scd8Org" localSheetId="3">#REF!</definedName>
    <definedName name="Scd8Org">#REF!</definedName>
    <definedName name="Scd9Ins" localSheetId="3">#REF!</definedName>
    <definedName name="Scd9Ins">#REF!</definedName>
    <definedName name="Scd9Prog" localSheetId="3">#REF!</definedName>
    <definedName name="Scd9Prog">#REF!</definedName>
    <definedName name="ScdIns" localSheetId="3">#REF!</definedName>
    <definedName name="ScdIns">#REF!</definedName>
    <definedName name="ScdOrg" localSheetId="3">#REF!</definedName>
    <definedName name="ScdOrg">#REF!</definedName>
    <definedName name="SchedA" localSheetId="3">#REF!</definedName>
    <definedName name="SchedA">#REF!</definedName>
    <definedName name="SE" localSheetId="3">#REF!</definedName>
    <definedName name="SE">#REF!</definedName>
    <definedName name="SF" localSheetId="3">#REF!</definedName>
    <definedName name="SF">#REF!</definedName>
    <definedName name="SI" localSheetId="3">#REF!</definedName>
    <definedName name="SI">#REF!</definedName>
    <definedName name="SPFTE" localSheetId="3">#REF!</definedName>
    <definedName name="SPFTE">#REF!</definedName>
    <definedName name="SPSCH" localSheetId="3">#REF!</definedName>
    <definedName name="SPSCH">#REF!</definedName>
    <definedName name="SPTFTE" localSheetId="3">#REF!</definedName>
    <definedName name="SPTFTE">#REF!</definedName>
    <definedName name="SPTSCH" localSheetId="3">#REF!</definedName>
    <definedName name="SPTSCH">#REF!</definedName>
    <definedName name="Stud1995" localSheetId="3">#REF!</definedName>
    <definedName name="Stud1995">#REF!</definedName>
    <definedName name="Stud1996" localSheetId="3">#REF!</definedName>
    <definedName name="Stud1996">#REF!</definedName>
    <definedName name="Stud1997" localSheetId="3">#REF!</definedName>
    <definedName name="Stud1997">#REF!</definedName>
    <definedName name="Tben" localSheetId="3">#REF!</definedName>
    <definedName name="Tben">#REF!</definedName>
    <definedName name="TEIRPS" localSheetId="3">'[1]Schedule J'!#REF!</definedName>
    <definedName name="TEIRPS">'[1]Schedule J'!#REF!</definedName>
    <definedName name="TERESACT" localSheetId="3">#REF!</definedName>
    <definedName name="TERESACT">#REF!</definedName>
    <definedName name="TFUELUTIL" localSheetId="3">#REF!</definedName>
    <definedName name="TFUELUTIL">#REF!</definedName>
    <definedName name="TitleText" localSheetId="3">#REF!</definedName>
    <definedName name="TitleText">#REF!</definedName>
    <definedName name="total" localSheetId="3">#REF!</definedName>
    <definedName name="total">#REF!</definedName>
    <definedName name="TotExp" localSheetId="3">#REF!</definedName>
    <definedName name="TotExp">#REF!</definedName>
    <definedName name="TOTFUELS" localSheetId="3">#REF!</definedName>
    <definedName name="TOTFUELS">#REF!</definedName>
    <definedName name="TotImp" localSheetId="3">'[2]Schedule 1'!#REF!</definedName>
    <definedName name="TotImp">'[2]Schedule 1'!#REF!</definedName>
    <definedName name="TOTUTIL" localSheetId="3">#REF!</definedName>
    <definedName name="TOTUTIL">#REF!</definedName>
    <definedName name="TRENTSTAT" localSheetId="3">#REF!</definedName>
    <definedName name="TRENTSTAT">#REF!</definedName>
    <definedName name="TRRESACT" localSheetId="3">#REF!</definedName>
    <definedName name="TRRESACT">#REF!</definedName>
    <definedName name="TSal" localSheetId="3">#REF!</definedName>
    <definedName name="TS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7" i="14" l="1"/>
  <c r="C37" i="14"/>
  <c r="D31" i="14"/>
  <c r="D39" i="14" s="1"/>
  <c r="D43" i="14" s="1"/>
  <c r="F24" i="14" s="1"/>
  <c r="C31" i="14"/>
  <c r="D15" i="14"/>
  <c r="C15" i="14"/>
  <c r="H6" i="14"/>
  <c r="G6" i="14"/>
  <c r="F30" i="14" l="1"/>
  <c r="F29" i="14"/>
  <c r="F26" i="14"/>
  <c r="F25" i="14"/>
  <c r="F21" i="14"/>
  <c r="F35" i="14"/>
  <c r="F36" i="14"/>
  <c r="F34" i="14"/>
  <c r="F41" i="14"/>
  <c r="F28" i="14"/>
  <c r="F23" i="14"/>
  <c r="F19" i="14"/>
  <c r="F12" i="14"/>
  <c r="F27" i="14"/>
  <c r="F22" i="14"/>
  <c r="F14" i="14"/>
  <c r="F13" i="14"/>
  <c r="F20" i="14"/>
  <c r="F9" i="14"/>
  <c r="F18" i="14"/>
  <c r="C39" i="14"/>
  <c r="C43" i="14" s="1"/>
  <c r="E41" i="14" s="1"/>
  <c r="F10" i="14"/>
  <c r="F11" i="14"/>
  <c r="E14" i="14"/>
  <c r="E22" i="14"/>
  <c r="G22" i="14" l="1"/>
  <c r="G14" i="14"/>
  <c r="H14" i="14" s="1"/>
  <c r="J14" i="14" s="1"/>
  <c r="E13" i="14"/>
  <c r="E9" i="14"/>
  <c r="G9" i="14" s="1"/>
  <c r="E12" i="14"/>
  <c r="G12" i="14" s="1"/>
  <c r="I12" i="14" s="1"/>
  <c r="E23" i="14"/>
  <c r="G23" i="14" s="1"/>
  <c r="H23" i="14" s="1"/>
  <c r="J23" i="14" s="1"/>
  <c r="E30" i="14"/>
  <c r="G30" i="14" s="1"/>
  <c r="H30" i="14" s="1"/>
  <c r="J30" i="14" s="1"/>
  <c r="E18" i="14"/>
  <c r="G18" i="14" s="1"/>
  <c r="H22" i="14"/>
  <c r="J22" i="14" s="1"/>
  <c r="I22" i="14"/>
  <c r="F15" i="14"/>
  <c r="I14" i="14"/>
  <c r="I23" i="14"/>
  <c r="G41" i="14"/>
  <c r="G13" i="14"/>
  <c r="E21" i="14"/>
  <c r="G21" i="14" s="1"/>
  <c r="E20" i="14"/>
  <c r="G20" i="14" s="1"/>
  <c r="F31" i="14"/>
  <c r="E11" i="14"/>
  <c r="G11" i="14" s="1"/>
  <c r="E34" i="14"/>
  <c r="E25" i="14"/>
  <c r="G25" i="14" s="1"/>
  <c r="E10" i="14"/>
  <c r="G10" i="14" s="1"/>
  <c r="E35" i="14"/>
  <c r="G35" i="14" s="1"/>
  <c r="E19" i="14"/>
  <c r="G19" i="14" s="1"/>
  <c r="E28" i="14"/>
  <c r="G28" i="14" s="1"/>
  <c r="E26" i="14"/>
  <c r="G26" i="14" s="1"/>
  <c r="F37" i="14"/>
  <c r="E27" i="14"/>
  <c r="G27" i="14" s="1"/>
  <c r="E36" i="14"/>
  <c r="G36" i="14" s="1"/>
  <c r="E29" i="14"/>
  <c r="G29" i="14" s="1"/>
  <c r="E24" i="14"/>
  <c r="G24" i="14" s="1"/>
  <c r="I30" i="14" l="1"/>
  <c r="H12" i="14"/>
  <c r="J12" i="14" s="1"/>
  <c r="H35" i="14"/>
  <c r="J35" i="14" s="1"/>
  <c r="I35" i="14"/>
  <c r="I29" i="14"/>
  <c r="H29" i="14"/>
  <c r="J29" i="14" s="1"/>
  <c r="I26" i="14"/>
  <c r="H26" i="14"/>
  <c r="J26" i="14" s="1"/>
  <c r="I10" i="14"/>
  <c r="H10" i="14"/>
  <c r="J10" i="14" s="1"/>
  <c r="F39" i="14"/>
  <c r="F43" i="14" s="1"/>
  <c r="G31" i="14"/>
  <c r="I31" i="14" s="1"/>
  <c r="I18" i="14"/>
  <c r="H18" i="14"/>
  <c r="I24" i="14"/>
  <c r="H24" i="14"/>
  <c r="J24" i="14" s="1"/>
  <c r="I11" i="14"/>
  <c r="H11" i="14"/>
  <c r="J11" i="14" s="1"/>
  <c r="I9" i="14"/>
  <c r="G15" i="14"/>
  <c r="H9" i="14"/>
  <c r="E15" i="14"/>
  <c r="I36" i="14"/>
  <c r="H36" i="14"/>
  <c r="J36" i="14" s="1"/>
  <c r="H28" i="14"/>
  <c r="J28" i="14" s="1"/>
  <c r="I28" i="14"/>
  <c r="H25" i="14"/>
  <c r="J25" i="14" s="1"/>
  <c r="I25" i="14"/>
  <c r="H20" i="14"/>
  <c r="J20" i="14" s="1"/>
  <c r="I20" i="14"/>
  <c r="H41" i="14"/>
  <c r="I41" i="14"/>
  <c r="E31" i="14"/>
  <c r="I27" i="14"/>
  <c r="H27" i="14"/>
  <c r="J27" i="14" s="1"/>
  <c r="I19" i="14"/>
  <c r="H19" i="14"/>
  <c r="J19" i="14" s="1"/>
  <c r="E37" i="14"/>
  <c r="G34" i="14"/>
  <c r="I21" i="14"/>
  <c r="H21" i="14"/>
  <c r="J21" i="14" s="1"/>
  <c r="I13" i="14"/>
  <c r="H13" i="14"/>
  <c r="J13" i="14" s="1"/>
  <c r="I15" i="14" l="1"/>
  <c r="J41" i="14"/>
  <c r="E39" i="14"/>
  <c r="E43" i="14" s="1"/>
  <c r="H31" i="14"/>
  <c r="J31" i="14" s="1"/>
  <c r="J18" i="14"/>
  <c r="I34" i="14"/>
  <c r="H34" i="14"/>
  <c r="G37" i="14"/>
  <c r="H15" i="14"/>
  <c r="J9" i="14"/>
  <c r="J15" i="14" l="1"/>
  <c r="I37" i="14"/>
  <c r="H37" i="14"/>
  <c r="J37" i="14" s="1"/>
  <c r="J34" i="14"/>
  <c r="G39" i="14"/>
  <c r="H39" i="14" l="1"/>
  <c r="I39" i="14"/>
  <c r="G43" i="14"/>
  <c r="I43" i="14" s="1"/>
  <c r="J39" i="14"/>
  <c r="H43" i="14"/>
  <c r="J43" i="14" l="1"/>
  <c r="H70" i="2" l="1"/>
  <c r="B70" i="2"/>
  <c r="L6" i="2"/>
  <c r="L5" i="2"/>
  <c r="A45" i="2"/>
  <c r="A89" i="2" s="1"/>
  <c r="C94" i="2"/>
  <c r="C93" i="2"/>
  <c r="L50" i="2"/>
  <c r="L49" i="2"/>
  <c r="I50" i="2"/>
  <c r="I49" i="2"/>
  <c r="C50" i="2"/>
  <c r="C49" i="2"/>
  <c r="F50" i="2"/>
  <c r="F49" i="2"/>
  <c r="I6" i="2"/>
  <c r="I5" i="2"/>
  <c r="F6" i="2"/>
  <c r="F5" i="2"/>
  <c r="C147" i="1"/>
  <c r="C146" i="1"/>
  <c r="L100" i="1"/>
  <c r="L99" i="1"/>
  <c r="I100" i="1"/>
  <c r="I99" i="1"/>
  <c r="F100" i="1"/>
  <c r="F99" i="1"/>
  <c r="C100" i="1"/>
  <c r="C99" i="1"/>
  <c r="C53" i="1"/>
  <c r="C52" i="1"/>
  <c r="F53" i="1"/>
  <c r="F52" i="1"/>
  <c r="I53" i="1"/>
  <c r="I52" i="1"/>
  <c r="L53" i="1"/>
  <c r="L52" i="1"/>
  <c r="L6" i="1"/>
  <c r="L5" i="1"/>
  <c r="I6" i="1"/>
  <c r="I5" i="1"/>
  <c r="F6" i="1"/>
  <c r="F5" i="1"/>
  <c r="A48" i="1"/>
  <c r="A95" i="1" s="1"/>
  <c r="A142" i="1" s="1"/>
  <c r="E75" i="1"/>
  <c r="K122" i="1"/>
  <c r="E28" i="1"/>
  <c r="B169" i="1" l="1"/>
  <c r="E122" i="1"/>
  <c r="B122" i="1"/>
  <c r="K75" i="1"/>
  <c r="H75" i="1"/>
  <c r="B75" i="1"/>
  <c r="K28" i="1"/>
  <c r="B28" i="1"/>
  <c r="K70" i="2"/>
  <c r="E70" i="2"/>
  <c r="K26" i="2"/>
  <c r="H26" i="2"/>
  <c r="E26" i="2"/>
  <c r="B26" i="2"/>
  <c r="B114" i="2"/>
  <c r="H122" i="1" l="1"/>
  <c r="H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6" authorId="0" shapeId="0" xr:uid="{00000000-0006-0000-0100-000001000000}">
      <text>
        <r>
          <rPr>
            <b/>
            <sz val="9"/>
            <color indexed="81"/>
            <rFont val="Tahoma"/>
            <family val="2"/>
          </rPr>
          <t>Author:</t>
        </r>
        <r>
          <rPr>
            <sz val="9"/>
            <color indexed="81"/>
            <rFont val="Tahoma"/>
            <family val="2"/>
          </rPr>
          <t xml:space="preserve">
From comparison file. Weighted Outcomes in the summary tabs.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7" authorId="0" shapeId="0" xr:uid="{E52BC4C3-6674-46A3-A911-7D02EB50B4A7}">
      <text>
        <r>
          <rPr>
            <b/>
            <sz val="9"/>
            <color indexed="81"/>
            <rFont val="Tahoma"/>
            <family val="2"/>
          </rPr>
          <t>Author:</t>
        </r>
        <r>
          <rPr>
            <sz val="9"/>
            <color indexed="81"/>
            <rFont val="Tahoma"/>
            <family val="2"/>
          </rPr>
          <t xml:space="preserve">
Final Work Program</t>
        </r>
      </text>
    </comment>
    <comment ref="C10" authorId="0" shapeId="0" xr:uid="{C93DCA3F-C550-4B34-A626-D3CC3EB850AE}">
      <text>
        <r>
          <rPr>
            <b/>
            <sz val="9"/>
            <color indexed="81"/>
            <rFont val="Tahoma"/>
            <family val="2"/>
          </rPr>
          <t>Author:</t>
        </r>
        <r>
          <rPr>
            <sz val="9"/>
            <color indexed="81"/>
            <rFont val="Tahoma"/>
            <family val="2"/>
          </rPr>
          <t xml:space="preserve">
Backs out $350,000 in recurring funding for the operations of the Gray Fossil Site (FY16 approp) and $750,000 for Rural Public Health Project (FY20 approp).</t>
        </r>
      </text>
    </comment>
    <comment ref="H10" authorId="0" shapeId="0" xr:uid="{D4BE61DE-6592-48C9-BC1B-CEB2F9792DC8}">
      <text>
        <r>
          <rPr>
            <b/>
            <sz val="9"/>
            <color indexed="81"/>
            <rFont val="Tahoma"/>
            <family val="2"/>
          </rPr>
          <t>Author:</t>
        </r>
        <r>
          <rPr>
            <sz val="9"/>
            <color indexed="81"/>
            <rFont val="Tahoma"/>
            <family val="2"/>
          </rPr>
          <t xml:space="preserve">
Does not include the $350,000 in recurring funding for the operations of the Gray Fossil Site (FY16 approp) or $750,000 in recurring funding for the Rural Public Health Project. These line-item appropriation can be found at the bottom of the Specialized Unit distribution sheet as they are being distributed outside the outcomes-based funding formula.</t>
        </r>
      </text>
    </comment>
    <comment ref="C13" authorId="0" shapeId="0" xr:uid="{2A3BC7B1-ADB8-47AB-9085-0BAF0BBC0334}">
      <text>
        <r>
          <rPr>
            <b/>
            <sz val="9"/>
            <color indexed="81"/>
            <rFont val="Tahoma"/>
            <family val="2"/>
          </rPr>
          <t>Author:</t>
        </r>
        <r>
          <rPr>
            <sz val="9"/>
            <color indexed="81"/>
            <rFont val="Tahoma"/>
            <family val="2"/>
          </rPr>
          <t xml:space="preserve">
Backs out $3M for the College of Engineering. (FY19). Beginning in 2019-20, funding recognizing the Carnegie Classification change will no longer be backed out of the base.</t>
        </r>
      </text>
    </comment>
    <comment ref="H13" authorId="0" shapeId="0" xr:uid="{DB3B5991-78F7-412A-BC19-2DA70459D562}">
      <text>
        <r>
          <rPr>
            <b/>
            <sz val="9"/>
            <color indexed="81"/>
            <rFont val="Tahoma"/>
            <family val="2"/>
          </rPr>
          <t>Author:</t>
        </r>
        <r>
          <rPr>
            <sz val="9"/>
            <color indexed="81"/>
            <rFont val="Tahoma"/>
            <family val="2"/>
          </rPr>
          <t xml:space="preserve">
Does not include $3M in recurring funding for the College of Engineering. This line-item appropriations can be found at the bottom of the Specialized Unit distribution sheet as it is being distributed outside the outcomes-based funding formula.</t>
        </r>
      </text>
    </comment>
    <comment ref="B17" authorId="0" shapeId="0" xr:uid="{85E85CEF-EC97-4DDD-8085-850C1546AF71}">
      <text>
        <r>
          <rPr>
            <b/>
            <sz val="9"/>
            <color indexed="81"/>
            <rFont val="Tahoma"/>
            <family val="2"/>
          </rPr>
          <t>Author:</t>
        </r>
        <r>
          <rPr>
            <sz val="9"/>
            <color indexed="81"/>
            <rFont val="Tahoma"/>
            <family val="2"/>
          </rPr>
          <t xml:space="preserve">
File found here: "H:\Fiscal\Fiscal Policy\STAY_OUT\FY2020-21\Reports\Legislative Action\Work Program\Est Distribution of CC Recurring Approp 20-21_use this one.xlsx"</t>
        </r>
      </text>
    </comment>
    <comment ref="C35" authorId="0" shapeId="0" xr:uid="{C748AAB4-1F43-4856-B576-B2705A4D81B9}">
      <text>
        <r>
          <rPr>
            <b/>
            <sz val="9"/>
            <color indexed="81"/>
            <rFont val="Tahoma"/>
            <family val="2"/>
          </rPr>
          <t>Author:</t>
        </r>
        <r>
          <rPr>
            <sz val="9"/>
            <color indexed="81"/>
            <rFont val="Tahoma"/>
            <family val="2"/>
          </rPr>
          <t xml:space="preserve">
Backs out the $3M in recurring approp for the engineering school.</t>
        </r>
      </text>
    </comment>
    <comment ref="H35" authorId="0" shapeId="0" xr:uid="{76C59ACE-F895-4892-9EDF-984E86E0B639}">
      <text>
        <r>
          <rPr>
            <b/>
            <sz val="9"/>
            <color indexed="81"/>
            <rFont val="Tahoma"/>
            <family val="2"/>
          </rPr>
          <t>Author:</t>
        </r>
        <r>
          <rPr>
            <sz val="9"/>
            <color indexed="81"/>
            <rFont val="Tahoma"/>
            <family val="2"/>
          </rPr>
          <t xml:space="preserve">
Does not include the $3M for the engineering program. This line-item appropriation can be found at the bottom of the Specialized Unit distribution sheet as it is being distributed outside the outcomes-based funding formula.</t>
        </r>
      </text>
    </comment>
    <comment ref="C36" authorId="0" shapeId="0" xr:uid="{BA8E6A2A-A220-4FA7-BA51-9F1634F3929D}">
      <text>
        <r>
          <rPr>
            <b/>
            <sz val="9"/>
            <color indexed="81"/>
            <rFont val="Tahoma"/>
            <family val="2"/>
          </rPr>
          <t>Author:</t>
        </r>
        <r>
          <rPr>
            <sz val="9"/>
            <color indexed="81"/>
            <rFont val="Tahoma"/>
            <family val="2"/>
          </rPr>
          <t xml:space="preserve">
Backs out the $200K appropriated to the Parsons Center. Also backs out $250k appropriated to the Somerville Center. Also backs out $190,000 to the Selmer Center.</t>
        </r>
      </text>
    </comment>
    <comment ref="H36" authorId="0" shapeId="0" xr:uid="{42D65533-5E34-417D-8C09-577002F18590}">
      <text>
        <r>
          <rPr>
            <b/>
            <sz val="9"/>
            <color indexed="81"/>
            <rFont val="Tahoma"/>
            <family val="2"/>
          </rPr>
          <t>Author:</t>
        </r>
        <r>
          <rPr>
            <sz val="9"/>
            <color indexed="81"/>
            <rFont val="Tahoma"/>
            <family val="2"/>
          </rPr>
          <t xml:space="preserve">
Does not include the $200K for the Parsons Center, $190K for the Selmer Center or $250K for the Somerville Center. These line-item appropriations can be found on the Specialized Unit distribution sheet as they are distributed outside the outcomes-based funding formula.</t>
        </r>
      </text>
    </comment>
    <comment ref="C41" authorId="0" shapeId="0" xr:uid="{1756DBB1-0B1D-4643-97F6-7C3A7FE0D21D}">
      <text>
        <r>
          <rPr>
            <b/>
            <sz val="9"/>
            <color indexed="81"/>
            <rFont val="Tahoma"/>
            <family val="2"/>
          </rPr>
          <t>Author:</t>
        </r>
        <r>
          <rPr>
            <sz val="9"/>
            <color indexed="81"/>
            <rFont val="Tahoma"/>
            <family val="2"/>
          </rPr>
          <t xml:space="preserve">
Backs out $426,000 for TCAT Correctional Education Investment Initiative and $8M to address capacity needs associated with the waitlist.</t>
        </r>
      </text>
    </comment>
    <comment ref="H41" authorId="0" shapeId="0" xr:uid="{75C5D0EA-4670-4ACB-97E8-68B68AE55782}">
      <text>
        <r>
          <rPr>
            <b/>
            <sz val="9"/>
            <color indexed="81"/>
            <rFont val="Tahoma"/>
            <family val="2"/>
          </rPr>
          <t>Author:</t>
        </r>
        <r>
          <rPr>
            <sz val="9"/>
            <color indexed="81"/>
            <rFont val="Tahoma"/>
            <family val="2"/>
          </rPr>
          <t xml:space="preserve">
Does not include the $426,000 for the TCAT Correctional Education Investment Initiative and $8M to address capacity needs associated with the waitlist.
This line-item appropriation can be found at the bottom of the Specialized Unit distribution sheet as it is being distributed outside the outcomes-based funding formula.</t>
        </r>
      </text>
    </comment>
  </commentList>
</comments>
</file>

<file path=xl/sharedStrings.xml><?xml version="1.0" encoding="utf-8"?>
<sst xmlns="http://schemas.openxmlformats.org/spreadsheetml/2006/main" count="372" uniqueCount="137">
  <si>
    <t>Chattanooga</t>
  </si>
  <si>
    <t>Cleveland</t>
  </si>
  <si>
    <t>Columbia</t>
  </si>
  <si>
    <t>Dyersburg</t>
  </si>
  <si>
    <t>Jackson</t>
  </si>
  <si>
    <t>Motlow</t>
  </si>
  <si>
    <t>Nashville</t>
  </si>
  <si>
    <t>Northeast</t>
  </si>
  <si>
    <t>Pellissippi</t>
  </si>
  <si>
    <t>Roane</t>
  </si>
  <si>
    <t>Southwest</t>
  </si>
  <si>
    <t>Volunteer</t>
  </si>
  <si>
    <t>Walters</t>
  </si>
  <si>
    <t>APSU</t>
  </si>
  <si>
    <t>ETSU</t>
  </si>
  <si>
    <t>MTSU</t>
  </si>
  <si>
    <t>TSU</t>
  </si>
  <si>
    <t>TTU</t>
  </si>
  <si>
    <t>UM</t>
  </si>
  <si>
    <t>UTC</t>
  </si>
  <si>
    <t>UTK</t>
  </si>
  <si>
    <t>UTM</t>
  </si>
  <si>
    <t>Effect</t>
  </si>
  <si>
    <t>Students Accumulating 24 hrs</t>
  </si>
  <si>
    <t>Bachelors and Associates</t>
  </si>
  <si>
    <t>Masters / Ed Specialists</t>
  </si>
  <si>
    <t>Doctoral / Law Degree</t>
  </si>
  <si>
    <t>Research and Service</t>
  </si>
  <si>
    <t>Transfers Out with 12 hrs</t>
  </si>
  <si>
    <t>Degrees per 100 FTE</t>
  </si>
  <si>
    <t>Six-Year Graduation Rate</t>
  </si>
  <si>
    <t>Students Accumulating 12 hrs</t>
  </si>
  <si>
    <t>Students Accumulating 36 hrs</t>
  </si>
  <si>
    <t>Dual Enrollment</t>
  </si>
  <si>
    <t>Associates</t>
  </si>
  <si>
    <t>1-2 Year Certificates</t>
  </si>
  <si>
    <t>&lt;1yr Certificates</t>
  </si>
  <si>
    <t>Job Placements</t>
  </si>
  <si>
    <t>Workforce Training (Contact Hours)</t>
  </si>
  <si>
    <t>Awards per 100 FTE</t>
  </si>
  <si>
    <t>E&amp;G sf (less portables)</t>
  </si>
  <si>
    <t>Portable E&amp;G sf</t>
  </si>
  <si>
    <t>20+  Yr Old sf</t>
  </si>
  <si>
    <t>Rate for 20+ Year Old sf</t>
  </si>
  <si>
    <t>Rate for Portable E&amp;G sf</t>
  </si>
  <si>
    <t>Rate for E&amp;G sf</t>
  </si>
  <si>
    <t>Rate for Utilities</t>
  </si>
  <si>
    <t>Rent</t>
  </si>
  <si>
    <t>Equipment</t>
  </si>
  <si>
    <t>Outcome</t>
  </si>
  <si>
    <t>Weight</t>
  </si>
  <si>
    <t>Quality Assurance</t>
  </si>
  <si>
    <t>Percent</t>
  </si>
  <si>
    <t>Academic Formula Units</t>
  </si>
  <si>
    <t>Change</t>
  </si>
  <si>
    <t>Austin Peay</t>
  </si>
  <si>
    <t>Middle Tennessee</t>
  </si>
  <si>
    <t>Tennessee State</t>
  </si>
  <si>
    <t>University of Memphis</t>
  </si>
  <si>
    <t xml:space="preserve">Subtotal </t>
  </si>
  <si>
    <t>UT Universities</t>
  </si>
  <si>
    <t>UT Chattanooga</t>
  </si>
  <si>
    <t>Total Colleges and Universities</t>
  </si>
  <si>
    <t>Total Academic Formula Units</t>
  </si>
  <si>
    <t>Starting Point</t>
  </si>
  <si>
    <t>Total Increase</t>
  </si>
  <si>
    <t>A</t>
  </si>
  <si>
    <t>B</t>
  </si>
  <si>
    <t>C</t>
  </si>
  <si>
    <t>D</t>
  </si>
  <si>
    <t>Outcomes Formula</t>
  </si>
  <si>
    <t>Share of New</t>
  </si>
  <si>
    <t xml:space="preserve">Percent </t>
  </si>
  <si>
    <t>Formula Calculation</t>
  </si>
  <si>
    <t>Adjustments</t>
  </si>
  <si>
    <t>Funding</t>
  </si>
  <si>
    <t>Changes</t>
  </si>
  <si>
    <t>Recommendation</t>
  </si>
  <si>
    <t>Funded</t>
  </si>
  <si>
    <t xml:space="preserve">Northeast </t>
  </si>
  <si>
    <t>Students Accumulating 30 hrs</t>
  </si>
  <si>
    <t>Students Accumulating 60 hrs</t>
  </si>
  <si>
    <t>Students Accumulating 90 hrs</t>
  </si>
  <si>
    <r>
      <t xml:space="preserve">E </t>
    </r>
    <r>
      <rPr>
        <sz val="14"/>
        <rFont val="Open Sans"/>
        <family val="2"/>
      </rPr>
      <t>= C + D</t>
    </r>
  </si>
  <si>
    <r>
      <rPr>
        <b/>
        <sz val="14"/>
        <rFont val="Open Sans"/>
        <family val="2"/>
      </rPr>
      <t xml:space="preserve">F </t>
    </r>
    <r>
      <rPr>
        <sz val="14"/>
        <rFont val="Open Sans"/>
        <family val="2"/>
      </rPr>
      <t>= E + A</t>
    </r>
  </si>
  <si>
    <r>
      <rPr>
        <b/>
        <sz val="14"/>
        <rFont val="Open Sans"/>
        <family val="2"/>
      </rPr>
      <t>G</t>
    </r>
    <r>
      <rPr>
        <sz val="14"/>
        <rFont val="Open Sans"/>
        <family val="2"/>
      </rPr>
      <t xml:space="preserve"> = E / A</t>
    </r>
  </si>
  <si>
    <r>
      <rPr>
        <b/>
        <sz val="14"/>
        <rFont val="Open Sans"/>
        <family val="2"/>
      </rPr>
      <t>H</t>
    </r>
    <r>
      <rPr>
        <sz val="14"/>
        <rFont val="Open Sans"/>
        <family val="2"/>
      </rPr>
      <t xml:space="preserve"> = F / B</t>
    </r>
  </si>
  <si>
    <r>
      <t>East Tennessee</t>
    </r>
    <r>
      <rPr>
        <vertAlign val="superscript"/>
        <sz val="12"/>
        <rFont val="Open Sans"/>
        <family val="2"/>
      </rPr>
      <t>2</t>
    </r>
  </si>
  <si>
    <r>
      <t>Community Colleges</t>
    </r>
    <r>
      <rPr>
        <b/>
        <vertAlign val="superscript"/>
        <sz val="12"/>
        <rFont val="Open Sans"/>
        <family val="2"/>
      </rPr>
      <t>3</t>
    </r>
  </si>
  <si>
    <t xml:space="preserve"> </t>
  </si>
  <si>
    <r>
      <t>UT Knoxville</t>
    </r>
    <r>
      <rPr>
        <vertAlign val="superscript"/>
        <sz val="12"/>
        <rFont val="Open Sans"/>
        <family val="2"/>
      </rPr>
      <t>2</t>
    </r>
  </si>
  <si>
    <r>
      <t>UT Martin</t>
    </r>
    <r>
      <rPr>
        <vertAlign val="superscript"/>
        <sz val="12"/>
        <rFont val="Open Sans"/>
        <family val="2"/>
      </rPr>
      <t>2</t>
    </r>
  </si>
  <si>
    <t>LGI Universities</t>
  </si>
  <si>
    <r>
      <t>Tennessee Tech</t>
    </r>
    <r>
      <rPr>
        <vertAlign val="superscript"/>
        <sz val="12"/>
        <rFont val="Open Sans"/>
        <family val="2"/>
      </rPr>
      <t>2</t>
    </r>
  </si>
  <si>
    <t>Overall Recommendation</t>
  </si>
  <si>
    <r>
      <t>TN Colleges of Applied Technology</t>
    </r>
    <r>
      <rPr>
        <vertAlign val="superscript"/>
        <sz val="12"/>
        <rFont val="Open Sans"/>
        <family val="2"/>
      </rPr>
      <t>2</t>
    </r>
  </si>
  <si>
    <t>3 - THEC's community college recommendation is for the sector as a whole. Institutional detail displayed here is for informational purposes only.</t>
  </si>
  <si>
    <t>NA</t>
  </si>
  <si>
    <t>.</t>
  </si>
  <si>
    <t>Impact of Outcomes Formula Components on 2022-23 THEC Recommended State Appropriations</t>
  </si>
  <si>
    <t>2022-23 State Appropriations Distribution Recommendation</t>
  </si>
  <si>
    <t>Breakdown of 2022-23 Changes</t>
  </si>
  <si>
    <t>2022-23</t>
  </si>
  <si>
    <r>
      <t>Appropriation</t>
    </r>
    <r>
      <rPr>
        <vertAlign val="superscript"/>
        <sz val="12"/>
        <rFont val="Open Sans"/>
        <family val="2"/>
      </rPr>
      <t>1</t>
    </r>
  </si>
  <si>
    <t>Subtotal</t>
  </si>
  <si>
    <t>1 - Recurring funding. Includes funding of $7.4M for legislative initiatives. A breakdown of these initiatives by campus is included in Appendix A.</t>
  </si>
  <si>
    <t>Note: This table presents the estimated effects of each component of the Outcomes-Based Funding Formula on THEC's recommended state appropriation to each institution. Outcome changes are the percent changes in the weighted outcomes from the 2021-22 formula to the 2022-23 formula.</t>
  </si>
  <si>
    <t>How to read this table: Using East Tennessee State as an example, the starting point (Cell E5) of $4,609,800 represents the difference between 2021-22 and 2022-23 appropriations due to the funding formula if East Tennessee State's data had stayed at 2021-22 levels while all other institutions' data changed to 2022-23 levels. This is the beginning "base" on which the effects of East Tennessee State's changes in 2022-23 are built.</t>
  </si>
  <si>
    <t>This process is repeated for the remaining formula outcomes, quality assurance and fixed costs. Appropriations gained or lost due to East Tennessee State's performance in 2022-23 are then summed (Cell F26) for the total change in recommended appropriations from 2021-22 to 2022-23 of $5,767,000. This amount corresponds to East Tennessee State's change in recommended appropriations highlighted in Column E on the '2022-23 THEC Prelim Rec' tab.</t>
  </si>
  <si>
    <t>How to read this table: Using Tennessee Tech University as an example, the starting point (Cell B49) of $3,609,200 represents the difference between 2021-22 and 2022-23 appropriations due to the funding formula if Tennessee Tech's data had stayed at 2021-22 levels while all other institutions' data changed to 2022-23 levels. This is the beginning "base" on which the effects of Tennessee Tech's changes in 2022-23 are built.</t>
  </si>
  <si>
    <t>Next, the estimated effect of the first outcome -- Students Accumulating 30 hours -- is determined. East Tennessee State had a 9.0% decline (Cell F7) for this outcome between 2021-22 and 2022-23. East Tennessee State's performance on this outcome resulted in a loss of $117,100 (E7) in recommended appropriations in 2022-23.</t>
  </si>
  <si>
    <t>The effects of the next outcome -- Students Accumulating 60 hours -- is then determined. Here, East Tennessee State declined 4.1% (F8) from 2021-22 to 2022-23, which corresponds to a loss of $90,700 (E8) in recommended appropriations in 2022-23.</t>
  </si>
  <si>
    <t>Next, the estimated effect of the first outcome -- Students Accumulating 30 hours -- is determined. Tennessee Tech had a 3.7% decrease (Cell C51) for this outcome between 2021-22 and 2022-23. Tennessee Tech's performance on this outcome resulted in a loss of $24,300 (B51) in recommended appropriations in 2022-23.</t>
  </si>
  <si>
    <t>The effects of the next outcome -- Students Accumulating 60 hours -- is then determined. Here, Tennessee Tech declined 3.5% (C52) from 2021-22 to 2022-23, which corresponds to a loss of $47,700 (B52) in recommended appropriations in 2022-23.</t>
  </si>
  <si>
    <t>This process is repeated for the remaining formula outcomes, quality assurance and fixed costs. Appropriations gained or lost due to Tennessee Tech's performance in 2022-23 are then summed (Cell B70) for the total change in recommended appropriations from 2021-22 to 2022-23 of $3,882,900. This amount corresponds to Tennessee Tech's change in recommended appropriation highlighted in Column E on the '2022-23 THEC Prelim Rec' tab.</t>
  </si>
  <si>
    <t>How to read this table: Using University of Tennessee at Martin as an example, the starting point (Cell B93) of $2,156,100 represents the difference between 2021-22 and 2022-23 appropriations due to the funding formula if UT Martin's data had stayed at 2021-22 levels while all other institutions' data changed to 2022-23 levels. This is the beginning "base" on which the effects of UT Martin's changes in 2022-23 are built.</t>
  </si>
  <si>
    <t>Next, the estimated effect of the first outcome -- Students Accumulating 30 hours -- is determined. UT Martin had a 2.9% decrease (Cell C95) for this outcome between 2021-22 and 2022-23. UT Martin's performance on this outcome resulted in a loss of $10,300 (B95) in recommended appropriations in 2022-23.</t>
  </si>
  <si>
    <t>The effects of the next outcome -- Students Accumulating 60 hours -- is then determined. Here, UT Martin declined 0.3% (C96) from 2021-22 to 2022-23, which corresponds to a loss of $2,100 (B96) in recommended appropriations in 2022-23.</t>
  </si>
  <si>
    <t>This process is repeated for the remaining formula outcomes, quality assurance and fixed costs. Appropriations gained or lost due to UT Martin's performance in 2022-23 are then summed (Cell B114) for the total change in recommended appropriations from 2021-22 to 2022-23 of $2,834,100. This amount corresponds to UT Martin's change in recommended appropriation highlighted in Column E on the '2022-23 THEC Prelim Rec' tab.</t>
  </si>
  <si>
    <t>How to read this table: Using Columbia State as an example, the starting point (Cell H5) of $1,158,100 represents the difference between 2021-22 and 2022-23 appropriations due to the funding formula if Columbia State's data had stayed at 2021-22 levels while all other institutions' data changed to 2022-23 levels. This is the beginning "base" on which the effects of Columbia State's changes in 2022-23 are built.</t>
  </si>
  <si>
    <t>Next, the estimated effect of the first outcome -- Students Accumulating 12 hours -- is determined. Columbia State had a 2.5% decline (Cell I7) for this outcome between 2021-22 and 2022-23. Columbia State's performance on this outcome resulted in a lass of $12,500 (H7) in recommended appropriations in 2022-23.</t>
  </si>
  <si>
    <t>The effects of the next outcome -- Students Accumulating 24 hours -- is then determined. Here, Columbia State increased 1.0% (I8) from 2021-22 to 2022-23, which corresponds to a gain of $12,300 (H8) in recommended appropriations in 2022-23.</t>
  </si>
  <si>
    <t>This process is repeated for the remaining formula outcomes, quality assurance and fixed costs. Appropriations gained or lost due to Columbia State's performance in 2022-23 are then summed (Cell H28) for the total change in recommended appropriations from 2021-22 to 2022-23 of $1,667,500. This amount corresponds to Columbia State's change in recommended appropriations highlighted in Column E on the '2022-23 THEC Prelim Rec' tab. THEC's Community College recommendation is only for the sector as a whole. Institutional detail is for informational purposes only.</t>
  </si>
  <si>
    <t>How to read this table: Using Jackson State as an example, the starting point (Cell B52) of $956,100 represents the difference between 2021-22 and 2022-23 appropriations due to the funding formula if Jackson State's data had stayed at 2021-22 levels while all other institutions' data changed to 2022-23 levels. This is the beginning "base" on which the effects of Jackson State's changes in 2022-23 are built.</t>
  </si>
  <si>
    <t>Next, the estimated effect of the first outcome -- Students Accumulating 12 hours -- is determined. Jackson State had a 9.9% decline (Cell C54) for this outcome between 2021-22 and 2022-23. Jackson State's performance on this outcome resulted in a loss of $39,300 (B54) in recommended appropriations in 2022-23.</t>
  </si>
  <si>
    <t>The effects of the next outcome -- Students Accumulating 24 hours -- is then determined. Here, Jackson State decreased 4.6% (C55) from 2021-22 to 2022-23, which corresponds to a loss of $41,100 (B55) in recommended appropriations in 2022-23.</t>
  </si>
  <si>
    <t>This process is repeated for the remaining formula outcomes, quality assurance and fixed costs. Appropriations gained or lost due to Jackson State's performance in 2022-23 are then summed (Cell B75) for the total change in recommended appropriations from 2021-22 to 2022-23 of $867,500. This amount corresponds to Jackson State's change in recommended appropriations highlighted in Column E on the '2022-23 THEC Prelim Rec' tab. THEC's Community College recommendation is only for the sector as a whole. Institutional detail is for informational purposes only.</t>
  </si>
  <si>
    <t>How to read this table: Using Volunteer State as an example, the starting point (Cell K99) of $1,845,300 represents the difference between 2021-22 and 2022-23 appropriations due to the funding formula if Volunteer State's data had stayed at 2021-22 levels while all other institutions' data changed to 2022-23 levels. This is the beginning "base" on which the effects of Volunteer State's changes in 2022-23 are built.</t>
  </si>
  <si>
    <t>Next, the estimated effect of the first outcome -- Students Accumulating 12 hours -- is determined. Volunteer State had a 7.6% decline (Cell L101) for this outcome between 2021-22 and 2022-23. Volunteer State's performance on this outcome resulted in a loss of $51,400 (K101) in recommended appropriations in 2022-23.</t>
  </si>
  <si>
    <t>The effects of the next outcome -- Students Accumulating 24 hours -- is then determined. Here, Volunteer State decreased 6.6% (L102) from 2021-22 to 2022-23, which corresponds to a loss of $105,300 (K102) in recommended appropriations in 2022-23.</t>
  </si>
  <si>
    <t>This process is repeated for the remaining formula outcomes, quality assurance and fixed costs. Appropriations gained or lost due to Volunteer State's performance in 2022-23 are then summed (Cell K122) for the total change in recommended appropriations from 2021-22 to 2022-23 of $2,556,800. This amount corresponds to Volunteer State's change in recommended appropriations highlighted in Column E on the '2022-23 THEC Prelim Rec' tab. THEC's Community College recommendation is only for the sector as a whole. Institutional detail is for informational purposes only.</t>
  </si>
  <si>
    <t>How to read this table: For Walters State, the starting point (Cell B146) of $1,588,800 represents the difference between 2021-22 and 2022-23 appropriations due to the funding formula if Walters State's data had stayed at 2021-22 levels while all other institutions' data changed to 2022-23 levels. This is the beginning "base" on which the effects of Walters State's changes in 2022-23 are built.</t>
  </si>
  <si>
    <t>Next, the estimated effect of the first outcome -- Students Accumulating 12 hours -- is determined. Walters State had a 7.6% decline (Cell C148) for this outcome between 2021-22 and 2022-23. Walters State's performance on this outcome resulted in a loss of $39,700 (B148) in recommended appropriations in 2022-23.</t>
  </si>
  <si>
    <t>The effects of the next outcome -- Students Accumulating 24 hours -- is then determined. Here, Walters State decreased 5.6% (C149) from 2021-22 to 2022-23, which corresponds to a loss of $68,000 (B149) in recommended appropriations in 2022-23.</t>
  </si>
  <si>
    <t>This process is repeated for the remaining formula outcomes, quality assurance and fixed costs. Appropriations gained or lost due to Walters State's performance in 2022-23 are then summed (Cell B169) for the total change in recommended appropriations from 2021-22 to 2022-23 of $2,703,300. This amount corresponds to Walters State's change in recommended appropriations highlighted in Column E on the '2022-23 THEC Prelim Rec' tab. THEC's Community College recommendation is only for the sector as a whole. Institutional detail is for informational purposes only.</t>
  </si>
  <si>
    <t>2 - Does not include recurring funds appropriated to the ETSU Gray Fossil Site ($350K), ETSU Rural Public Health Project ($750K), TTU College of Engineering ($3M), UT Knoxville College of Engineering ($3M), UT Martin Parsons Center ($200K), UT Martin Selmer Center ($190K), UT Martin Somerville Center ($250K), TCATs Correctional Education Investment Initiative ($426K), and TCAT Staffing Capacity ($8M).</t>
  </si>
  <si>
    <t>2022-23 New Funding Recommendations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</si>
</sst>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00%"/>
    <numFmt numFmtId="168" formatCode="0.000000%"/>
    <numFmt numFmtId="169" formatCode="General_)"/>
    <numFmt numFmtId="170" formatCode="&quot;$&quot;\ \ \ \ \ \ \ #,##0_);\(&quot;$&quot;#,##0\)"/>
    <numFmt numFmtId="171" formatCode="&quot;$&quot;* #,##0;&quot;$&quot;* \-#,##0"/>
    <numFmt numFmtId="172" formatCode="&quot;$&quot;#,##0"/>
    <numFmt numFmtId="173" formatCode="_(&quot;$&quot;* #,##0.0_);_(&quot;$&quot;* \(#,##0.0\);_(&quot;$&quot;* &quot;-&quot;??_);_(@_)"/>
  </numFmts>
  <fonts count="52">
    <font>
      <sz val="11"/>
      <color theme="1"/>
      <name val="Calibri"/>
      <family val="2"/>
      <scheme val="minor"/>
    </font>
    <font>
      <sz val="11"/>
      <color theme="1"/>
      <name val="Calibri"/>
      <family val="2"/>
      <scheme val="minor"/>
    </font>
    <font>
      <sz val="10"/>
      <name val="Arial"/>
      <family val="2"/>
    </font>
    <font>
      <b/>
      <sz val="9"/>
      <color indexed="81"/>
      <name val="Tahoma"/>
      <family val="2"/>
    </font>
    <font>
      <sz val="9"/>
      <color indexed="81"/>
      <name val="Tahom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MS Sans Serif"/>
      <family val="2"/>
    </font>
    <font>
      <sz val="10"/>
      <color theme="1"/>
      <name val="Arial"/>
      <family val="2"/>
    </font>
    <font>
      <sz val="10"/>
      <name val="Helv"/>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Arial MT"/>
    </font>
    <font>
      <sz val="8"/>
      <name val="Arial"/>
      <family val="2"/>
    </font>
    <font>
      <sz val="8"/>
      <name val="MS Sans Serif"/>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Arial"/>
      <family val="2"/>
    </font>
    <font>
      <sz val="12"/>
      <name val="Open Sans"/>
      <family val="2"/>
    </font>
    <font>
      <b/>
      <sz val="12"/>
      <name val="Open Sans"/>
      <family val="2"/>
    </font>
    <font>
      <b/>
      <sz val="14"/>
      <name val="Open Sans"/>
      <family val="2"/>
    </font>
    <font>
      <sz val="12"/>
      <color rgb="FFFF0000"/>
      <name val="Open Sans"/>
      <family val="2"/>
    </font>
    <font>
      <b/>
      <sz val="14"/>
      <color rgb="FFFF0000"/>
      <name val="Open Sans"/>
      <family val="2"/>
    </font>
    <font>
      <b/>
      <sz val="22"/>
      <name val="Open Sans"/>
      <family val="2"/>
    </font>
    <font>
      <sz val="10"/>
      <name val="Open Sans"/>
      <family val="2"/>
    </font>
    <font>
      <b/>
      <sz val="16"/>
      <name val="Open Sans"/>
      <family val="2"/>
    </font>
    <font>
      <sz val="14"/>
      <name val="Open Sans"/>
      <family val="2"/>
    </font>
    <font>
      <b/>
      <sz val="10"/>
      <color rgb="FF0000FF"/>
      <name val="Open Sans"/>
      <family val="2"/>
    </font>
    <font>
      <i/>
      <sz val="9"/>
      <name val="Open Sans"/>
      <family val="2"/>
    </font>
    <font>
      <vertAlign val="superscript"/>
      <sz val="12"/>
      <name val="Open Sans"/>
      <family val="2"/>
    </font>
    <font>
      <sz val="12"/>
      <color indexed="10"/>
      <name val="Open Sans"/>
      <family val="2"/>
    </font>
    <font>
      <b/>
      <vertAlign val="superscript"/>
      <sz val="12"/>
      <name val="Open Sans"/>
      <family val="2"/>
    </font>
    <font>
      <b/>
      <sz val="10"/>
      <name val="Open Sans"/>
      <family val="2"/>
    </font>
    <font>
      <sz val="10"/>
      <name val="Arial Narrow"/>
      <family val="2"/>
    </font>
    <font>
      <b/>
      <sz val="14"/>
      <color rgb="FF0000FF"/>
      <name val="Open Sans"/>
      <family val="2"/>
    </font>
    <font>
      <sz val="10"/>
      <name val="Arial"/>
      <family val="2"/>
    </font>
    <font>
      <sz val="11"/>
      <name val="Open Sans"/>
      <family val="2"/>
    </font>
    <font>
      <b/>
      <sz val="18"/>
      <name val="Open Sans"/>
      <family val="2"/>
    </font>
    <font>
      <b/>
      <sz val="11"/>
      <name val="Open Sans"/>
      <family val="2"/>
    </font>
    <font>
      <sz val="11"/>
      <color rgb="FFFF0000"/>
      <name val="Open Sans"/>
      <family val="2"/>
    </font>
  </fonts>
  <fills count="2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59">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48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5" fillId="0" borderId="0"/>
    <xf numFmtId="44" fontId="2" fillId="0" borderId="0" applyFon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9" fillId="24" borderId="50"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0" fontId="10" fillId="25" borderId="51" applyNumberFormat="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0" fontId="11" fillId="0" borderId="0" applyFont="0" applyFill="0" applyBorder="0" applyAlignment="0" applyProtection="0"/>
    <xf numFmtId="43" fontId="2" fillId="0" borderId="0" applyFont="0" applyFill="0" applyBorder="0" applyAlignment="0" applyProtection="0"/>
    <xf numFmtId="40" fontId="1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8" fontId="11"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2" fillId="0" borderId="0" applyFont="0" applyFill="0" applyBorder="0" applyAlignment="0" applyProtection="0"/>
    <xf numFmtId="8" fontId="11" fillId="0" borderId="0" applyFont="0" applyFill="0" applyBorder="0" applyAlignment="0" applyProtection="0"/>
    <xf numFmtId="44" fontId="2" fillId="0" borderId="0" applyFont="0" applyFill="0" applyBorder="0" applyAlignment="0" applyProtection="0"/>
    <xf numFmtId="169" fontId="11" fillId="0" borderId="0" applyFont="0" applyFill="0" applyBorder="0" applyAlignment="0" applyProtection="0"/>
    <xf numFmtId="170"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71" fontId="1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6" fillId="0" borderId="52"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7" fillId="0" borderId="53"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54"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19" fillId="11" borderId="50" applyNumberFormat="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0" fillId="0" borderId="55" applyNumberFormat="0" applyFill="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1" fillId="26" borderId="0" applyNumberFormat="0" applyBorder="0" applyAlignment="0" applyProtection="0"/>
    <xf numFmtId="0" fontId="22" fillId="0" borderId="0"/>
    <xf numFmtId="0" fontId="22"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22" fillId="0" borderId="0"/>
    <xf numFmtId="0" fontId="2" fillId="0" borderId="0"/>
    <xf numFmtId="0" fontId="11"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169" fontId="13" fillId="0" borderId="0"/>
    <xf numFmtId="0" fontId="2" fillId="0" borderId="0"/>
    <xf numFmtId="0" fontId="11" fillId="0" borderId="0"/>
    <xf numFmtId="0" fontId="11" fillId="0" borderId="0"/>
    <xf numFmtId="0" fontId="11" fillId="0" borderId="0"/>
    <xf numFmtId="0" fontId="11" fillId="0" borderId="0"/>
    <xf numFmtId="0" fontId="23" fillId="0" borderId="0"/>
    <xf numFmtId="0" fontId="2" fillId="0" borderId="0"/>
    <xf numFmtId="3" fontId="24" fillId="0" borderId="0"/>
    <xf numFmtId="0" fontId="23" fillId="0" borderId="0"/>
    <xf numFmtId="0" fontId="2" fillId="0" borderId="0"/>
    <xf numFmtId="0" fontId="2" fillId="0" borderId="0"/>
    <xf numFmtId="0" fontId="22" fillId="0" borderId="0"/>
    <xf numFmtId="0" fontId="2" fillId="0" borderId="0"/>
    <xf numFmtId="0" fontId="22" fillId="0" borderId="0"/>
    <xf numFmtId="0" fontId="1"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11" fillId="0" borderId="0"/>
    <xf numFmtId="0" fontId="22" fillId="0" borderId="0"/>
    <xf numFmtId="0" fontId="2" fillId="0" borderId="0"/>
    <xf numFmtId="0" fontId="2" fillId="0" borderId="0"/>
    <xf numFmtId="0" fontId="1" fillId="0" borderId="0"/>
    <xf numFmtId="0" fontId="2" fillId="0" borderId="0"/>
    <xf numFmtId="0" fontId="1" fillId="0" borderId="0"/>
    <xf numFmtId="3" fontId="24" fillId="0" borderId="0"/>
    <xf numFmtId="169" fontId="13" fillId="0" borderId="0"/>
    <xf numFmtId="0" fontId="2" fillId="0" borderId="0"/>
    <xf numFmtId="169" fontId="13" fillId="0" borderId="0"/>
    <xf numFmtId="37" fontId="13" fillId="0" borderId="0"/>
    <xf numFmtId="0" fontId="2" fillId="0" borderId="0"/>
    <xf numFmtId="169" fontId="13" fillId="0" borderId="0"/>
    <xf numFmtId="3" fontId="24" fillId="0" borderId="0"/>
    <xf numFmtId="37" fontId="13" fillId="0" borderId="0"/>
    <xf numFmtId="0" fontId="11" fillId="0" borderId="0"/>
    <xf numFmtId="169" fontId="13" fillId="0" borderId="0"/>
    <xf numFmtId="0" fontId="2" fillId="0" borderId="0"/>
    <xf numFmtId="0" fontId="22" fillId="0" borderId="0"/>
    <xf numFmtId="3" fontId="24" fillId="0" borderId="0"/>
    <xf numFmtId="0" fontId="11" fillId="0" borderId="0"/>
    <xf numFmtId="0" fontId="22" fillId="0" borderId="0"/>
    <xf numFmtId="0" fontId="2" fillId="0" borderId="0"/>
    <xf numFmtId="0" fontId="22" fillId="0" borderId="0"/>
    <xf numFmtId="0" fontId="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2" fillId="27" borderId="56" applyNumberFormat="0" applyFont="0" applyAlignment="0" applyProtection="0"/>
    <xf numFmtId="0" fontId="2" fillId="27" borderId="56" applyNumberFormat="0" applyFon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0" fontId="25" fillId="24" borderId="57" applyNumberFormat="0" applyAlignment="0" applyProtection="0"/>
    <xf numFmtId="9" fontId="2"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7" fillId="0" borderId="58" applyNumberFormat="0" applyFill="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5"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2" fillId="0" borderId="0" applyFont="0" applyFill="0" applyBorder="0" applyAlignment="0" applyProtection="0"/>
    <xf numFmtId="42"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45"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8" fontId="1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1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2"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2" fillId="0" borderId="0"/>
    <xf numFmtId="0" fontId="2" fillId="0" borderId="0"/>
    <xf numFmtId="0" fontId="2" fillId="0" borderId="0"/>
    <xf numFmtId="0" fontId="45" fillId="0" borderId="0"/>
    <xf numFmtId="0" fontId="2" fillId="0" borderId="0"/>
    <xf numFmtId="169" fontId="13" fillId="0" borderId="0"/>
    <xf numFmtId="0" fontId="11" fillId="0" borderId="0"/>
    <xf numFmtId="0" fontId="11" fillId="0" borderId="0"/>
    <xf numFmtId="0" fontId="2" fillId="0" borderId="0"/>
    <xf numFmtId="0" fontId="2" fillId="0" borderId="0"/>
    <xf numFmtId="169" fontId="13" fillId="0" borderId="0"/>
    <xf numFmtId="0" fontId="2" fillId="0" borderId="0"/>
    <xf numFmtId="0" fontId="2" fillId="0" borderId="0"/>
    <xf numFmtId="0" fontId="2" fillId="0" borderId="0"/>
    <xf numFmtId="0" fontId="2" fillId="0" borderId="0"/>
    <xf numFmtId="0" fontId="1" fillId="0" borderId="0"/>
    <xf numFmtId="37" fontId="13" fillId="0" borderId="0"/>
    <xf numFmtId="169" fontId="13" fillId="0" borderId="0"/>
    <xf numFmtId="0" fontId="2" fillId="0" borderId="0"/>
    <xf numFmtId="165" fontId="13" fillId="0" borderId="0"/>
    <xf numFmtId="0" fontId="11" fillId="0" borderId="0"/>
    <xf numFmtId="165" fontId="13"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47" fillId="0" borderId="0"/>
  </cellStyleXfs>
  <cellXfs count="249">
    <xf numFmtId="0" fontId="0" fillId="0" borderId="0" xfId="0"/>
    <xf numFmtId="0" fontId="0" fillId="4" borderId="0" xfId="0" applyFill="1"/>
    <xf numFmtId="166" fontId="30" fillId="0" borderId="19" xfId="5" applyNumberFormat="1" applyFont="1" applyBorder="1" applyAlignment="1">
      <alignment horizontal="center" vertical="center"/>
    </xf>
    <xf numFmtId="166" fontId="30" fillId="0" borderId="20" xfId="5" applyNumberFormat="1" applyFont="1" applyBorder="1" applyAlignment="1">
      <alignment horizontal="center" vertical="center"/>
    </xf>
    <xf numFmtId="166" fontId="30" fillId="0" borderId="31" xfId="5" applyNumberFormat="1" applyFont="1" applyBorder="1"/>
    <xf numFmtId="165" fontId="30" fillId="0" borderId="31" xfId="685" applyNumberFormat="1" applyFont="1" applyBorder="1" applyAlignment="1">
      <alignment vertical="center"/>
    </xf>
    <xf numFmtId="165" fontId="30" fillId="0" borderId="25" xfId="685" applyNumberFormat="1" applyFont="1" applyBorder="1" applyAlignment="1">
      <alignment vertical="center"/>
    </xf>
    <xf numFmtId="165" fontId="30" fillId="0" borderId="4" xfId="685" applyNumberFormat="1" applyFont="1" applyBorder="1" applyAlignment="1">
      <alignment vertical="center"/>
    </xf>
    <xf numFmtId="165" fontId="30" fillId="0" borderId="30" xfId="685" applyNumberFormat="1" applyFont="1" applyBorder="1" applyAlignment="1">
      <alignment vertical="center"/>
    </xf>
    <xf numFmtId="165" fontId="30" fillId="5" borderId="26" xfId="685" applyNumberFormat="1" applyFont="1" applyFill="1" applyBorder="1" applyAlignment="1">
      <alignment vertical="center"/>
    </xf>
    <xf numFmtId="166" fontId="30" fillId="0" borderId="31" xfId="5" applyNumberFormat="1" applyFont="1" applyBorder="1" applyAlignment="1">
      <alignment vertical="center"/>
    </xf>
    <xf numFmtId="165" fontId="30" fillId="0" borderId="31" xfId="685" applyNumberFormat="1" applyFont="1" applyBorder="1"/>
    <xf numFmtId="165" fontId="30" fillId="0" borderId="25" xfId="685" applyNumberFormat="1" applyFont="1" applyBorder="1"/>
    <xf numFmtId="165" fontId="30" fillId="0" borderId="4" xfId="685" applyNumberFormat="1" applyFont="1" applyBorder="1"/>
    <xf numFmtId="165" fontId="30" fillId="0" borderId="30" xfId="685" applyNumberFormat="1" applyFont="1" applyBorder="1"/>
    <xf numFmtId="165" fontId="30" fillId="5" borderId="26" xfId="685" applyNumberFormat="1" applyFont="1" applyFill="1" applyBorder="1"/>
    <xf numFmtId="165" fontId="30" fillId="0" borderId="20" xfId="685" applyNumberFormat="1" applyFont="1" applyFill="1" applyBorder="1"/>
    <xf numFmtId="165" fontId="30" fillId="0" borderId="11" xfId="685" applyNumberFormat="1" applyFont="1" applyFill="1" applyBorder="1"/>
    <xf numFmtId="165" fontId="30" fillId="0" borderId="33" xfId="685" applyNumberFormat="1" applyFont="1" applyFill="1" applyBorder="1"/>
    <xf numFmtId="165" fontId="30" fillId="0" borderId="27" xfId="685" applyNumberFormat="1" applyFont="1" applyFill="1" applyBorder="1"/>
    <xf numFmtId="166" fontId="30" fillId="0" borderId="20" xfId="5" applyNumberFormat="1" applyFont="1" applyFill="1" applyBorder="1"/>
    <xf numFmtId="166" fontId="31" fillId="3" borderId="44" xfId="5" applyNumberFormat="1" applyFont="1" applyFill="1" applyBorder="1"/>
    <xf numFmtId="166" fontId="31" fillId="0" borderId="31" xfId="5" applyNumberFormat="1" applyFont="1" applyBorder="1"/>
    <xf numFmtId="167" fontId="30" fillId="0" borderId="32" xfId="5" applyNumberFormat="1" applyFont="1" applyBorder="1"/>
    <xf numFmtId="166" fontId="30" fillId="0" borderId="25" xfId="5" applyNumberFormat="1" applyFont="1" applyBorder="1"/>
    <xf numFmtId="166" fontId="30" fillId="0" borderId="31" xfId="5" applyNumberFormat="1" applyFont="1" applyFill="1" applyBorder="1"/>
    <xf numFmtId="165" fontId="30" fillId="0" borderId="31" xfId="685" applyNumberFormat="1" applyFont="1" applyFill="1" applyBorder="1"/>
    <xf numFmtId="165" fontId="30" fillId="0" borderId="4" xfId="685" applyNumberFormat="1" applyFont="1" applyFill="1" applyBorder="1"/>
    <xf numFmtId="165" fontId="30" fillId="0" borderId="30" xfId="685" applyNumberFormat="1" applyFont="1" applyFill="1" applyBorder="1"/>
    <xf numFmtId="165" fontId="30" fillId="0" borderId="25" xfId="685" applyNumberFormat="1" applyFont="1" applyFill="1" applyBorder="1"/>
    <xf numFmtId="165" fontId="30" fillId="5" borderId="42" xfId="685" applyNumberFormat="1" applyFont="1" applyFill="1" applyBorder="1"/>
    <xf numFmtId="166" fontId="32" fillId="3" borderId="44" xfId="5" applyNumberFormat="1" applyFont="1" applyFill="1" applyBorder="1"/>
    <xf numFmtId="10" fontId="36" fillId="0" borderId="0" xfId="5" applyNumberFormat="1" applyFont="1"/>
    <xf numFmtId="172" fontId="36" fillId="0" borderId="0" xfId="1358" applyNumberFormat="1" applyFont="1"/>
    <xf numFmtId="168" fontId="36" fillId="0" borderId="0" xfId="5" applyNumberFormat="1" applyFont="1" applyAlignment="1">
      <alignment horizontal="right"/>
    </xf>
    <xf numFmtId="166" fontId="30" fillId="0" borderId="0" xfId="5" applyNumberFormat="1" applyFont="1" applyFill="1"/>
    <xf numFmtId="0" fontId="48" fillId="0" borderId="0" xfId="0" applyFont="1"/>
    <xf numFmtId="0" fontId="48" fillId="0" borderId="0" xfId="0" applyFont="1" applyFill="1"/>
    <xf numFmtId="0" fontId="48" fillId="0" borderId="0" xfId="0" applyFont="1" applyFill="1" applyAlignment="1">
      <alignment horizontal="left"/>
    </xf>
    <xf numFmtId="0" fontId="48" fillId="0" borderId="4" xfId="0" applyFont="1" applyFill="1" applyBorder="1" applyAlignment="1">
      <alignment horizontal="left"/>
    </xf>
    <xf numFmtId="164" fontId="48" fillId="0" borderId="0" xfId="2" applyNumberFormat="1" applyFont="1" applyFill="1" applyBorder="1" applyAlignment="1">
      <alignment horizontal="left"/>
    </xf>
    <xf numFmtId="9" fontId="48" fillId="0" borderId="0" xfId="3" applyFont="1" applyFill="1" applyBorder="1" applyAlignment="1">
      <alignment horizontal="left"/>
    </xf>
    <xf numFmtId="9" fontId="48" fillId="0" borderId="1" xfId="3" applyFont="1" applyFill="1" applyBorder="1" applyAlignment="1">
      <alignment horizontal="left"/>
    </xf>
    <xf numFmtId="0" fontId="48" fillId="0" borderId="4" xfId="0" applyFont="1" applyFill="1" applyBorder="1" applyAlignment="1"/>
    <xf numFmtId="0" fontId="48" fillId="0" borderId="0" xfId="0" applyFont="1" applyFill="1" applyBorder="1" applyAlignment="1"/>
    <xf numFmtId="0" fontId="48" fillId="0" borderId="1" xfId="0" applyFont="1" applyFill="1" applyBorder="1" applyAlignment="1"/>
    <xf numFmtId="0" fontId="30" fillId="0" borderId="36" xfId="0" applyFont="1" applyFill="1" applyBorder="1" applyAlignment="1">
      <alignment horizontal="left"/>
    </xf>
    <xf numFmtId="164" fontId="30" fillId="0" borderId="37" xfId="2" applyNumberFormat="1" applyFont="1" applyFill="1" applyBorder="1" applyAlignment="1">
      <alignment horizontal="left"/>
    </xf>
    <xf numFmtId="9" fontId="30" fillId="0" borderId="37" xfId="3" applyFont="1" applyFill="1" applyBorder="1" applyAlignment="1">
      <alignment horizontal="left"/>
    </xf>
    <xf numFmtId="9" fontId="30" fillId="0" borderId="21" xfId="3" applyFont="1" applyFill="1" applyBorder="1" applyAlignment="1">
      <alignment horizontal="left"/>
    </xf>
    <xf numFmtId="0" fontId="48" fillId="0" borderId="0" xfId="0" applyFont="1" applyBorder="1" applyAlignment="1"/>
    <xf numFmtId="0" fontId="50" fillId="0" borderId="21" xfId="0" applyFont="1" applyFill="1" applyBorder="1" applyAlignment="1">
      <alignment horizontal="center"/>
    </xf>
    <xf numFmtId="0" fontId="50" fillId="2" borderId="7" xfId="0" applyFont="1" applyFill="1" applyBorder="1" applyAlignment="1">
      <alignment horizontal="center"/>
    </xf>
    <xf numFmtId="0" fontId="50" fillId="2" borderId="22" xfId="0" applyFont="1" applyFill="1" applyBorder="1" applyAlignment="1">
      <alignment horizontal="center"/>
    </xf>
    <xf numFmtId="0" fontId="48" fillId="0" borderId="23" xfId="0" applyFont="1" applyFill="1" applyBorder="1"/>
    <xf numFmtId="0" fontId="48" fillId="0" borderId="8" xfId="0" applyFont="1" applyFill="1" applyBorder="1"/>
    <xf numFmtId="0" fontId="48" fillId="0" borderId="24" xfId="0" applyFont="1" applyFill="1" applyBorder="1"/>
    <xf numFmtId="0" fontId="48" fillId="2" borderId="3" xfId="0" applyFont="1" applyFill="1" applyBorder="1" applyAlignment="1">
      <alignment horizontal="center"/>
    </xf>
    <xf numFmtId="0" fontId="48" fillId="0" borderId="0" xfId="0" applyFont="1" applyFill="1" applyBorder="1" applyAlignment="1">
      <alignment horizontal="center"/>
    </xf>
    <xf numFmtId="0" fontId="48" fillId="0" borderId="0" xfId="0" applyFont="1" applyFill="1" applyBorder="1" applyAlignment="1">
      <alignment horizontal="left" wrapText="1"/>
    </xf>
    <xf numFmtId="0" fontId="30" fillId="0" borderId="0" xfId="0" applyFont="1" applyFill="1" applyBorder="1" applyAlignment="1">
      <alignment horizontal="left"/>
    </xf>
    <xf numFmtId="0" fontId="30" fillId="0" borderId="38" xfId="0" applyFont="1" applyFill="1" applyBorder="1" applyAlignment="1">
      <alignment horizontal="left"/>
    </xf>
    <xf numFmtId="164" fontId="48" fillId="0" borderId="0" xfId="2" applyNumberFormat="1" applyFont="1" applyFill="1" applyBorder="1"/>
    <xf numFmtId="9" fontId="48" fillId="0" borderId="0" xfId="3" applyFont="1" applyFill="1" applyBorder="1" applyAlignment="1">
      <alignment horizontal="center"/>
    </xf>
    <xf numFmtId="164" fontId="30" fillId="0" borderId="0" xfId="2" applyNumberFormat="1" applyFont="1" applyFill="1" applyBorder="1" applyAlignment="1">
      <alignment horizontal="left"/>
    </xf>
    <xf numFmtId="9" fontId="30" fillId="0" borderId="0" xfId="3" applyFont="1" applyFill="1" applyBorder="1" applyAlignment="1">
      <alignment horizontal="left"/>
    </xf>
    <xf numFmtId="165" fontId="48" fillId="0" borderId="0" xfId="1" applyNumberFormat="1" applyFont="1"/>
    <xf numFmtId="0" fontId="48" fillId="0" borderId="0" xfId="0" applyFont="1" applyAlignment="1">
      <alignment horizontal="center"/>
    </xf>
    <xf numFmtId="0" fontId="48" fillId="0" borderId="38" xfId="0" applyFont="1" applyFill="1" applyBorder="1" applyAlignment="1">
      <alignment horizontal="left"/>
    </xf>
    <xf numFmtId="0" fontId="48" fillId="0" borderId="0" xfId="0" applyFont="1" applyAlignment="1"/>
    <xf numFmtId="164" fontId="48" fillId="0" borderId="0" xfId="2" applyNumberFormat="1" applyFont="1" applyFill="1" applyBorder="1" applyAlignment="1">
      <alignment horizontal="center"/>
    </xf>
    <xf numFmtId="164" fontId="48" fillId="0" borderId="38" xfId="2" applyNumberFormat="1" applyFont="1" applyFill="1" applyBorder="1" applyAlignment="1">
      <alignment horizontal="left"/>
    </xf>
    <xf numFmtId="9" fontId="48" fillId="0" borderId="38" xfId="3" applyFont="1" applyFill="1" applyBorder="1" applyAlignment="1">
      <alignment horizontal="left"/>
    </xf>
    <xf numFmtId="164" fontId="48" fillId="2" borderId="6" xfId="2" applyNumberFormat="1" applyFont="1" applyFill="1" applyBorder="1" applyAlignment="1">
      <alignment horizontal="center"/>
    </xf>
    <xf numFmtId="165" fontId="48" fillId="2" borderId="6" xfId="1" applyNumberFormat="1" applyFont="1" applyFill="1" applyBorder="1" applyAlignment="1">
      <alignment horizontal="center"/>
    </xf>
    <xf numFmtId="165" fontId="48" fillId="2" borderId="10" xfId="1" applyNumberFormat="1" applyFont="1" applyFill="1" applyBorder="1" applyAlignment="1">
      <alignment horizontal="center"/>
    </xf>
    <xf numFmtId="166" fontId="48" fillId="0" borderId="10" xfId="3" applyNumberFormat="1" applyFont="1" applyFill="1" applyBorder="1" applyAlignment="1">
      <alignment horizontal="center"/>
    </xf>
    <xf numFmtId="166" fontId="48" fillId="0" borderId="1" xfId="3" applyNumberFormat="1" applyFont="1" applyFill="1" applyBorder="1" applyAlignment="1">
      <alignment horizontal="center"/>
    </xf>
    <xf numFmtId="166" fontId="48" fillId="0" borderId="12" xfId="3" applyNumberFormat="1" applyFont="1" applyFill="1" applyBorder="1" applyAlignment="1">
      <alignment horizontal="center"/>
    </xf>
    <xf numFmtId="9" fontId="48" fillId="3" borderId="10" xfId="3" applyFont="1" applyFill="1" applyBorder="1" applyAlignment="1">
      <alignment horizontal="center"/>
    </xf>
    <xf numFmtId="9" fontId="48" fillId="3" borderId="1" xfId="3" applyFont="1" applyFill="1" applyBorder="1" applyAlignment="1">
      <alignment horizontal="center"/>
    </xf>
    <xf numFmtId="9" fontId="48" fillId="3" borderId="12" xfId="3" applyFont="1" applyFill="1" applyBorder="1" applyAlignment="1">
      <alignment horizontal="center"/>
    </xf>
    <xf numFmtId="165" fontId="48" fillId="2" borderId="12" xfId="1" applyNumberFormat="1" applyFont="1" applyFill="1" applyBorder="1" applyAlignment="1">
      <alignment horizontal="center"/>
    </xf>
    <xf numFmtId="165" fontId="48" fillId="2" borderId="19" xfId="1" applyNumberFormat="1" applyFont="1" applyFill="1" applyBorder="1" applyAlignment="1">
      <alignment horizontal="center"/>
    </xf>
    <xf numFmtId="165" fontId="48" fillId="2" borderId="20" xfId="1" applyNumberFormat="1" applyFont="1" applyFill="1" applyBorder="1" applyAlignment="1">
      <alignment horizontal="center"/>
    </xf>
    <xf numFmtId="164" fontId="48" fillId="0" borderId="16" xfId="2" applyNumberFormat="1" applyFont="1" applyFill="1" applyBorder="1"/>
    <xf numFmtId="164" fontId="48" fillId="0" borderId="17" xfId="2" applyNumberFormat="1" applyFont="1" applyFill="1" applyBorder="1"/>
    <xf numFmtId="164" fontId="48" fillId="0" borderId="16" xfId="2" applyNumberFormat="1" applyFont="1" applyBorder="1"/>
    <xf numFmtId="164" fontId="48" fillId="0" borderId="0" xfId="2" applyNumberFormat="1" applyFont="1" applyBorder="1"/>
    <xf numFmtId="164" fontId="48" fillId="0" borderId="17" xfId="2" applyNumberFormat="1" applyFont="1" applyBorder="1"/>
    <xf numFmtId="164" fontId="48" fillId="2" borderId="18" xfId="2" applyNumberFormat="1" applyFont="1" applyFill="1" applyBorder="1"/>
    <xf numFmtId="164" fontId="30" fillId="0" borderId="38" xfId="2" applyNumberFormat="1" applyFont="1" applyFill="1" applyBorder="1" applyAlignment="1">
      <alignment horizontal="left"/>
    </xf>
    <xf numFmtId="9" fontId="48" fillId="2" borderId="2" xfId="3" applyFont="1" applyFill="1" applyBorder="1" applyAlignment="1">
      <alignment horizontal="center"/>
    </xf>
    <xf numFmtId="9" fontId="30" fillId="0" borderId="38" xfId="3" applyFont="1" applyFill="1" applyBorder="1" applyAlignment="1">
      <alignment horizontal="left"/>
    </xf>
    <xf numFmtId="166" fontId="48" fillId="0" borderId="19" xfId="3" applyNumberFormat="1" applyFont="1" applyBorder="1" applyAlignment="1">
      <alignment horizontal="center"/>
    </xf>
    <xf numFmtId="166" fontId="48" fillId="0" borderId="31" xfId="3" applyNumberFormat="1" applyFont="1" applyBorder="1" applyAlignment="1">
      <alignment horizontal="center"/>
    </xf>
    <xf numFmtId="166" fontId="48" fillId="0" borderId="20" xfId="3" applyNumberFormat="1" applyFont="1" applyBorder="1" applyAlignment="1">
      <alignment horizontal="center"/>
    </xf>
    <xf numFmtId="166" fontId="48" fillId="0" borderId="19" xfId="3" applyNumberFormat="1" applyFont="1" applyFill="1" applyBorder="1" applyAlignment="1">
      <alignment horizontal="center"/>
    </xf>
    <xf numFmtId="166" fontId="48" fillId="0" borderId="31" xfId="3" applyNumberFormat="1" applyFont="1" applyFill="1" applyBorder="1" applyAlignment="1">
      <alignment horizontal="center"/>
    </xf>
    <xf numFmtId="9" fontId="48" fillId="2" borderId="18" xfId="3" applyFont="1" applyFill="1" applyBorder="1" applyAlignment="1">
      <alignment horizontal="center"/>
    </xf>
    <xf numFmtId="166" fontId="48" fillId="0" borderId="20" xfId="3" applyNumberFormat="1" applyFont="1" applyFill="1" applyBorder="1" applyAlignment="1">
      <alignment horizontal="center"/>
    </xf>
    <xf numFmtId="0" fontId="48" fillId="0" borderId="0" xfId="0" applyFont="1" applyFill="1" applyBorder="1"/>
    <xf numFmtId="0" fontId="48" fillId="0" borderId="0" xfId="0" applyFont="1" applyFill="1" applyBorder="1" applyAlignment="1"/>
    <xf numFmtId="0" fontId="36" fillId="0" borderId="0" xfId="986" applyFont="1"/>
    <xf numFmtId="0" fontId="33" fillId="0" borderId="0" xfId="986" applyFont="1"/>
    <xf numFmtId="0" fontId="30" fillId="0" borderId="0" xfId="986" applyFont="1"/>
    <xf numFmtId="0" fontId="37" fillId="0" borderId="0" xfId="986" applyFont="1" applyAlignment="1">
      <alignment horizontal="center"/>
    </xf>
    <xf numFmtId="0" fontId="34" fillId="0" borderId="0" xfId="986" applyFont="1" applyAlignment="1">
      <alignment horizontal="left"/>
    </xf>
    <xf numFmtId="6" fontId="32" fillId="0" borderId="17" xfId="4" applyNumberFormat="1" applyFont="1" applyBorder="1" applyAlignment="1">
      <alignment horizontal="center" vertical="center" wrapText="1"/>
    </xf>
    <xf numFmtId="6" fontId="38" fillId="0" borderId="17" xfId="4" applyNumberFormat="1" applyFont="1" applyBorder="1" applyAlignment="1">
      <alignment horizontal="center" vertical="center" wrapText="1"/>
    </xf>
    <xf numFmtId="166" fontId="38" fillId="0" borderId="17" xfId="4" applyNumberFormat="1" applyFont="1" applyBorder="1" applyAlignment="1">
      <alignment horizontal="center" vertical="center" wrapText="1"/>
    </xf>
    <xf numFmtId="6" fontId="36" fillId="0" borderId="0" xfId="986" applyNumberFormat="1" applyFont="1"/>
    <xf numFmtId="6" fontId="44" fillId="0" borderId="0" xfId="4" applyNumberFormat="1" applyFont="1" applyAlignment="1">
      <alignment horizontal="center" wrapText="1"/>
    </xf>
    <xf numFmtId="6" fontId="39" fillId="0" borderId="0" xfId="4" applyNumberFormat="1" applyFont="1" applyAlignment="1">
      <alignment horizontal="center" wrapText="1"/>
    </xf>
    <xf numFmtId="166" fontId="39" fillId="0" borderId="0" xfId="4" applyNumberFormat="1" applyFont="1" applyAlignment="1">
      <alignment horizontal="center" wrapText="1"/>
    </xf>
    <xf numFmtId="166" fontId="30" fillId="0" borderId="0" xfId="986" applyNumberFormat="1" applyFont="1"/>
    <xf numFmtId="0" fontId="40" fillId="0" borderId="0" xfId="986" applyFont="1" applyAlignment="1">
      <alignment horizontal="center"/>
    </xf>
    <xf numFmtId="0" fontId="30" fillId="0" borderId="39" xfId="986" applyFont="1" applyBorder="1"/>
    <xf numFmtId="0" fontId="30" fillId="0" borderId="39" xfId="986" applyFont="1" applyBorder="1" applyAlignment="1">
      <alignment horizontal="center" vertical="center"/>
    </xf>
    <xf numFmtId="0" fontId="30" fillId="0" borderId="35" xfId="986" applyFont="1" applyBorder="1" applyAlignment="1">
      <alignment horizontal="center" vertical="center"/>
    </xf>
    <xf numFmtId="0" fontId="30" fillId="0" borderId="40" xfId="986" applyFont="1" applyBorder="1" applyAlignment="1">
      <alignment horizontal="center" vertical="center"/>
    </xf>
    <xf numFmtId="0" fontId="30" fillId="0" borderId="27" xfId="986" applyFont="1" applyBorder="1"/>
    <xf numFmtId="0" fontId="30" fillId="0" borderId="20" xfId="986" applyFont="1" applyBorder="1" applyAlignment="1">
      <alignment horizontal="center" vertical="center"/>
    </xf>
    <xf numFmtId="0" fontId="30" fillId="0" borderId="27" xfId="986" applyFont="1" applyBorder="1" applyAlignment="1">
      <alignment horizontal="center" vertical="center"/>
    </xf>
    <xf numFmtId="0" fontId="30" fillId="0" borderId="34" xfId="986" applyFont="1" applyBorder="1" applyAlignment="1">
      <alignment horizontal="center" vertical="center"/>
    </xf>
    <xf numFmtId="0" fontId="30" fillId="0" borderId="33" xfId="986" applyFont="1" applyBorder="1" applyAlignment="1">
      <alignment horizontal="center" vertical="center"/>
    </xf>
    <xf numFmtId="0" fontId="31" fillId="0" borderId="25" xfId="986" applyFont="1" applyBorder="1" applyAlignment="1">
      <alignment vertical="center"/>
    </xf>
    <xf numFmtId="9" fontId="30" fillId="0" borderId="31" xfId="986" applyNumberFormat="1" applyFont="1" applyBorder="1"/>
    <xf numFmtId="9" fontId="30" fillId="0" borderId="25" xfId="986" applyNumberFormat="1" applyFont="1" applyBorder="1"/>
    <xf numFmtId="9" fontId="42" fillId="0" borderId="32" xfId="986" applyNumberFormat="1" applyFont="1" applyBorder="1"/>
    <xf numFmtId="9" fontId="42" fillId="0" borderId="30" xfId="986" applyNumberFormat="1" applyFont="1" applyBorder="1"/>
    <xf numFmtId="0" fontId="30" fillId="0" borderId="0" xfId="986" applyFont="1" applyAlignment="1">
      <alignment vertical="center"/>
    </xf>
    <xf numFmtId="0" fontId="30" fillId="0" borderId="25" xfId="986" applyFont="1" applyBorder="1"/>
    <xf numFmtId="5" fontId="30" fillId="0" borderId="31" xfId="986" applyNumberFormat="1" applyFont="1" applyBorder="1"/>
    <xf numFmtId="5" fontId="30" fillId="0" borderId="25" xfId="986" applyNumberFormat="1" applyFont="1" applyBorder="1"/>
    <xf numFmtId="5" fontId="30" fillId="0" borderId="4" xfId="986" applyNumberFormat="1" applyFont="1" applyBorder="1"/>
    <xf numFmtId="5" fontId="30" fillId="0" borderId="30" xfId="986" applyNumberFormat="1" applyFont="1" applyBorder="1"/>
    <xf numFmtId="5" fontId="30" fillId="0" borderId="26" xfId="986" applyNumberFormat="1" applyFont="1" applyBorder="1"/>
    <xf numFmtId="0" fontId="30" fillId="0" borderId="25" xfId="986" applyFont="1" applyBorder="1" applyAlignment="1">
      <alignment vertical="center"/>
    </xf>
    <xf numFmtId="166" fontId="30" fillId="0" borderId="0" xfId="5" applyNumberFormat="1" applyFont="1" applyFill="1" applyAlignment="1">
      <alignment vertical="center"/>
    </xf>
    <xf numFmtId="164" fontId="30" fillId="0" borderId="0" xfId="1358" applyNumberFormat="1" applyFont="1" applyFill="1"/>
    <xf numFmtId="0" fontId="30" fillId="0" borderId="20" xfId="986" applyFont="1" applyBorder="1"/>
    <xf numFmtId="44" fontId="30" fillId="0" borderId="0" xfId="1358" applyFont="1" applyFill="1"/>
    <xf numFmtId="0" fontId="31" fillId="3" borderId="43" xfId="986" applyFont="1" applyFill="1" applyBorder="1" applyAlignment="1">
      <alignment horizontal="right"/>
    </xf>
    <xf numFmtId="5" fontId="31" fillId="3" borderId="44" xfId="986" applyNumberFormat="1" applyFont="1" applyFill="1" applyBorder="1"/>
    <xf numFmtId="5" fontId="31" fillId="3" borderId="43" xfId="986" applyNumberFormat="1" applyFont="1" applyFill="1" applyBorder="1"/>
    <xf numFmtId="5" fontId="31" fillId="3" borderId="45" xfId="986" applyNumberFormat="1" applyFont="1" applyFill="1" applyBorder="1"/>
    <xf numFmtId="5" fontId="31" fillId="3" borderId="46" xfId="986" applyNumberFormat="1" applyFont="1" applyFill="1" applyBorder="1"/>
    <xf numFmtId="0" fontId="31" fillId="0" borderId="25" xfId="986" applyFont="1" applyBorder="1" applyAlignment="1">
      <alignment horizontal="right"/>
    </xf>
    <xf numFmtId="5" fontId="31" fillId="0" borderId="31" xfId="986" applyNumberFormat="1" applyFont="1" applyBorder="1"/>
    <xf numFmtId="5" fontId="31" fillId="0" borderId="25" xfId="986" applyNumberFormat="1" applyFont="1" applyBorder="1"/>
    <xf numFmtId="5" fontId="31" fillId="0" borderId="32" xfId="986" applyNumberFormat="1" applyFont="1" applyBorder="1"/>
    <xf numFmtId="5" fontId="31" fillId="0" borderId="30" xfId="986" applyNumberFormat="1" applyFont="1" applyBorder="1"/>
    <xf numFmtId="0" fontId="30" fillId="0" borderId="30" xfId="986" applyFont="1" applyBorder="1"/>
    <xf numFmtId="5" fontId="30" fillId="0" borderId="32" xfId="986" applyNumberFormat="1" applyFont="1" applyBorder="1"/>
    <xf numFmtId="0" fontId="30" fillId="0" borderId="5" xfId="986" applyFont="1" applyBorder="1"/>
    <xf numFmtId="0" fontId="30" fillId="0" borderId="31" xfId="986" applyFont="1" applyBorder="1"/>
    <xf numFmtId="0" fontId="30" fillId="0" borderId="32" xfId="986" applyFont="1" applyBorder="1"/>
    <xf numFmtId="173" fontId="30" fillId="0" borderId="0" xfId="1358" applyNumberFormat="1" applyFont="1" applyFill="1"/>
    <xf numFmtId="43" fontId="30" fillId="0" borderId="0" xfId="685" applyFont="1" applyFill="1"/>
    <xf numFmtId="166" fontId="38" fillId="0" borderId="0" xfId="5" applyNumberFormat="1" applyFont="1" applyFill="1"/>
    <xf numFmtId="0" fontId="38" fillId="0" borderId="0" xfId="986" applyFont="1"/>
    <xf numFmtId="166" fontId="44" fillId="0" borderId="0" xfId="5" applyNumberFormat="1" applyFont="1" applyFill="1" applyBorder="1"/>
    <xf numFmtId="0" fontId="32" fillId="3" borderId="43" xfId="986" applyFont="1" applyFill="1" applyBorder="1" applyAlignment="1">
      <alignment horizontal="right"/>
    </xf>
    <xf numFmtId="5" fontId="32" fillId="3" borderId="44" xfId="986" applyNumberFormat="1" applyFont="1" applyFill="1" applyBorder="1"/>
    <xf numFmtId="5" fontId="32" fillId="3" borderId="43" xfId="986" applyNumberFormat="1" applyFont="1" applyFill="1" applyBorder="1"/>
    <xf numFmtId="5" fontId="32" fillId="3" borderId="48" xfId="986" applyNumberFormat="1" applyFont="1" applyFill="1" applyBorder="1"/>
    <xf numFmtId="5" fontId="32" fillId="3" borderId="49" xfId="986" applyNumberFormat="1" applyFont="1" applyFill="1" applyBorder="1"/>
    <xf numFmtId="165" fontId="36" fillId="0" borderId="0" xfId="986" applyNumberFormat="1" applyFont="1" applyAlignment="1">
      <alignment horizontal="left"/>
    </xf>
    <xf numFmtId="0" fontId="36" fillId="0" borderId="0" xfId="986" applyFont="1" applyAlignment="1">
      <alignment horizontal="right"/>
    </xf>
    <xf numFmtId="5" fontId="36" fillId="0" borderId="0" xfId="986" applyNumberFormat="1" applyFont="1"/>
    <xf numFmtId="7" fontId="36" fillId="0" borderId="0" xfId="986" applyNumberFormat="1" applyFont="1"/>
    <xf numFmtId="0" fontId="30" fillId="5" borderId="41" xfId="986" applyFont="1" applyFill="1" applyBorder="1" applyAlignment="1">
      <alignment horizontal="center" vertical="center"/>
    </xf>
    <xf numFmtId="0" fontId="30" fillId="5" borderId="42" xfId="986" applyFont="1" applyFill="1" applyBorder="1" applyAlignment="1">
      <alignment horizontal="center" vertical="center"/>
    </xf>
    <xf numFmtId="9" fontId="30" fillId="5" borderId="26" xfId="986" applyNumberFormat="1" applyFont="1" applyFill="1" applyBorder="1"/>
    <xf numFmtId="5" fontId="30" fillId="5" borderId="26" xfId="986" applyNumberFormat="1" applyFont="1" applyFill="1" applyBorder="1"/>
    <xf numFmtId="5" fontId="31" fillId="5" borderId="47" xfId="986" applyNumberFormat="1" applyFont="1" applyFill="1" applyBorder="1"/>
    <xf numFmtId="5" fontId="31" fillId="5" borderId="26" xfId="986" applyNumberFormat="1" applyFont="1" applyFill="1" applyBorder="1"/>
    <xf numFmtId="0" fontId="30" fillId="5" borderId="26" xfId="986" applyFont="1" applyFill="1" applyBorder="1"/>
    <xf numFmtId="5" fontId="32" fillId="5" borderId="47" xfId="986" applyNumberFormat="1" applyFont="1" applyFill="1" applyBorder="1"/>
    <xf numFmtId="164" fontId="46" fillId="0" borderId="3" xfId="1358" applyNumberFormat="1" applyFont="1" applyFill="1" applyBorder="1" applyAlignment="1">
      <alignment horizontal="center"/>
    </xf>
    <xf numFmtId="0" fontId="30" fillId="0" borderId="0" xfId="0" applyFont="1"/>
    <xf numFmtId="0" fontId="30" fillId="0" borderId="0" xfId="0" applyFont="1" applyAlignment="1">
      <alignment horizontal="center"/>
    </xf>
    <xf numFmtId="0" fontId="31" fillId="0" borderId="21" xfId="0" applyFont="1" applyFill="1" applyBorder="1" applyAlignment="1">
      <alignment horizontal="center"/>
    </xf>
    <xf numFmtId="0" fontId="31" fillId="2" borderId="6" xfId="0" applyFont="1" applyFill="1" applyBorder="1" applyAlignment="1">
      <alignment horizontal="center"/>
    </xf>
    <xf numFmtId="164" fontId="30" fillId="2" borderId="6" xfId="2" applyNumberFormat="1" applyFont="1" applyFill="1" applyBorder="1" applyAlignment="1">
      <alignment horizontal="center"/>
    </xf>
    <xf numFmtId="165" fontId="30" fillId="2" borderId="19" xfId="1" applyNumberFormat="1" applyFont="1" applyFill="1" applyBorder="1" applyAlignment="1">
      <alignment horizontal="center"/>
    </xf>
    <xf numFmtId="165" fontId="30" fillId="2" borderId="10" xfId="1" applyNumberFormat="1" applyFont="1" applyFill="1" applyBorder="1" applyAlignment="1">
      <alignment horizontal="center"/>
    </xf>
    <xf numFmtId="165" fontId="30" fillId="2" borderId="19" xfId="1" applyNumberFormat="1" applyFont="1" applyFill="1" applyBorder="1" applyAlignment="1"/>
    <xf numFmtId="165" fontId="30" fillId="2" borderId="6" xfId="1" applyNumberFormat="1" applyFont="1" applyFill="1" applyBorder="1" applyAlignment="1">
      <alignment horizontal="center"/>
    </xf>
    <xf numFmtId="165" fontId="30" fillId="2" borderId="20" xfId="1" applyNumberFormat="1" applyFont="1" applyFill="1" applyBorder="1" applyAlignment="1">
      <alignment horizontal="center"/>
    </xf>
    <xf numFmtId="166" fontId="30" fillId="2" borderId="12" xfId="1" applyNumberFormat="1" applyFont="1" applyFill="1" applyBorder="1" applyAlignment="1">
      <alignment horizontal="center"/>
    </xf>
    <xf numFmtId="165" fontId="30" fillId="2" borderId="12" xfId="1" applyNumberFormat="1" applyFont="1" applyFill="1" applyBorder="1" applyAlignment="1">
      <alignment horizontal="center"/>
    </xf>
    <xf numFmtId="165" fontId="30" fillId="2" borderId="20" xfId="1" applyNumberFormat="1" applyFont="1" applyFill="1" applyBorder="1" applyAlignment="1"/>
    <xf numFmtId="0" fontId="30" fillId="0" borderId="9" xfId="0" applyFont="1" applyFill="1" applyBorder="1"/>
    <xf numFmtId="164" fontId="30" fillId="0" borderId="9" xfId="2" applyNumberFormat="1" applyFont="1" applyFill="1" applyBorder="1"/>
    <xf numFmtId="166" fontId="30" fillId="0" borderId="19" xfId="3" applyNumberFormat="1" applyFont="1" applyFill="1" applyBorder="1" applyAlignment="1">
      <alignment horizontal="center"/>
    </xf>
    <xf numFmtId="166" fontId="30" fillId="0" borderId="10" xfId="3" applyNumberFormat="1" applyFont="1" applyFill="1" applyBorder="1" applyAlignment="1">
      <alignment horizontal="center"/>
    </xf>
    <xf numFmtId="0" fontId="30" fillId="0" borderId="4" xfId="0" applyFont="1" applyFill="1" applyBorder="1"/>
    <xf numFmtId="164" fontId="30" fillId="0" borderId="4" xfId="2" applyNumberFormat="1" applyFont="1" applyFill="1" applyBorder="1"/>
    <xf numFmtId="166" fontId="30" fillId="0" borderId="31" xfId="3" applyNumberFormat="1" applyFont="1" applyFill="1" applyBorder="1" applyAlignment="1">
      <alignment horizontal="center"/>
    </xf>
    <xf numFmtId="166" fontId="30" fillId="0" borderId="1" xfId="3" applyNumberFormat="1" applyFont="1" applyFill="1" applyBorder="1" applyAlignment="1">
      <alignment horizontal="center"/>
    </xf>
    <xf numFmtId="0" fontId="30" fillId="0" borderId="11" xfId="0" applyFont="1" applyFill="1" applyBorder="1"/>
    <xf numFmtId="164" fontId="30" fillId="0" borderId="11" xfId="2" applyNumberFormat="1" applyFont="1" applyFill="1" applyBorder="1"/>
    <xf numFmtId="166" fontId="30" fillId="0" borderId="20" xfId="3" applyNumberFormat="1" applyFont="1" applyFill="1" applyBorder="1" applyAlignment="1">
      <alignment horizontal="center"/>
    </xf>
    <xf numFmtId="166" fontId="30" fillId="0" borderId="12" xfId="3" applyNumberFormat="1" applyFont="1" applyFill="1" applyBorder="1" applyAlignment="1">
      <alignment horizontal="center"/>
    </xf>
    <xf numFmtId="9" fontId="30" fillId="3" borderId="10" xfId="3" applyFont="1" applyFill="1" applyBorder="1" applyAlignment="1">
      <alignment horizontal="center"/>
    </xf>
    <xf numFmtId="164" fontId="30" fillId="0" borderId="9" xfId="2" applyNumberFormat="1" applyFont="1" applyBorder="1"/>
    <xf numFmtId="9" fontId="30" fillId="3" borderId="1" xfId="3" applyFont="1" applyFill="1" applyBorder="1" applyAlignment="1">
      <alignment horizontal="center"/>
    </xf>
    <xf numFmtId="164" fontId="30" fillId="0" borderId="4" xfId="2" applyNumberFormat="1" applyFont="1" applyBorder="1"/>
    <xf numFmtId="164" fontId="30" fillId="0" borderId="11" xfId="2" applyNumberFormat="1" applyFont="1" applyBorder="1"/>
    <xf numFmtId="9" fontId="30" fillId="3" borderId="12" xfId="3" applyFont="1" applyFill="1" applyBorder="1" applyAlignment="1">
      <alignment horizontal="center"/>
    </xf>
    <xf numFmtId="0" fontId="30" fillId="2" borderId="5" xfId="0" applyFont="1" applyFill="1" applyBorder="1" applyAlignment="1">
      <alignment horizontal="center"/>
    </xf>
    <xf numFmtId="164" fontId="30" fillId="2" borderId="5" xfId="2" applyNumberFormat="1" applyFont="1" applyFill="1" applyBorder="1"/>
    <xf numFmtId="164" fontId="30" fillId="2" borderId="18" xfId="2" applyNumberFormat="1" applyFont="1" applyFill="1" applyBorder="1" applyAlignment="1">
      <alignment horizontal="center"/>
    </xf>
    <xf numFmtId="164" fontId="30" fillId="2" borderId="2" xfId="2" applyNumberFormat="1" applyFont="1" applyFill="1" applyBorder="1"/>
    <xf numFmtId="0" fontId="30" fillId="0" borderId="0" xfId="0" applyFont="1" applyFill="1" applyBorder="1" applyAlignment="1"/>
    <xf numFmtId="0" fontId="30" fillId="0" borderId="0" xfId="0" applyFont="1" applyAlignment="1"/>
    <xf numFmtId="0" fontId="51" fillId="0" borderId="4" xfId="0" applyFont="1" applyFill="1" applyBorder="1" applyAlignment="1"/>
    <xf numFmtId="0" fontId="51" fillId="0" borderId="0" xfId="0" applyFont="1" applyFill="1" applyBorder="1" applyAlignment="1"/>
    <xf numFmtId="0" fontId="51" fillId="0" borderId="1" xfId="0" applyFont="1" applyFill="1" applyBorder="1" applyAlignment="1"/>
    <xf numFmtId="0" fontId="30" fillId="0" borderId="4" xfId="0" applyFont="1" applyFill="1" applyBorder="1" applyAlignment="1">
      <alignment horizontal="left" wrapText="1"/>
    </xf>
    <xf numFmtId="0" fontId="30" fillId="0" borderId="0" xfId="0" applyFont="1" applyFill="1" applyBorder="1" applyAlignment="1">
      <alignment horizontal="left" wrapText="1"/>
    </xf>
    <xf numFmtId="0" fontId="30" fillId="0" borderId="1" xfId="0" applyFont="1" applyFill="1" applyBorder="1" applyAlignment="1">
      <alignment horizontal="left" wrapText="1"/>
    </xf>
    <xf numFmtId="0" fontId="30" fillId="0" borderId="36" xfId="0" applyFont="1" applyFill="1" applyBorder="1" applyAlignment="1">
      <alignment horizontal="left" wrapText="1"/>
    </xf>
    <xf numFmtId="0" fontId="30" fillId="0" borderId="37" xfId="0" applyFont="1" applyFill="1" applyBorder="1" applyAlignment="1">
      <alignment horizontal="left" wrapText="1"/>
    </xf>
    <xf numFmtId="0" fontId="30" fillId="0" borderId="21" xfId="0" applyFont="1" applyFill="1" applyBorder="1" applyAlignment="1">
      <alignment horizontal="left" wrapText="1"/>
    </xf>
    <xf numFmtId="0" fontId="30" fillId="2" borderId="13" xfId="0" applyFont="1" applyFill="1" applyBorder="1" applyAlignment="1">
      <alignment horizontal="center"/>
    </xf>
    <xf numFmtId="0" fontId="30" fillId="0" borderId="15" xfId="0" applyFont="1" applyBorder="1" applyAlignment="1">
      <alignment horizontal="center"/>
    </xf>
    <xf numFmtId="0" fontId="30" fillId="0" borderId="14" xfId="0" applyFont="1" applyBorder="1" applyAlignment="1">
      <alignment horizontal="center"/>
    </xf>
    <xf numFmtId="0" fontId="30" fillId="0" borderId="28" xfId="0" applyFont="1" applyFill="1" applyBorder="1" applyAlignment="1">
      <alignment horizontal="left" wrapText="1"/>
    </xf>
    <xf numFmtId="0" fontId="30" fillId="0" borderId="38" xfId="0" applyFont="1" applyFill="1" applyBorder="1" applyAlignment="1">
      <alignment horizontal="left" wrapText="1"/>
    </xf>
    <xf numFmtId="0" fontId="30" fillId="0" borderId="29" xfId="0" applyFont="1" applyFill="1" applyBorder="1" applyAlignment="1">
      <alignment horizontal="left" wrapText="1"/>
    </xf>
    <xf numFmtId="0" fontId="48" fillId="0" borderId="0" xfId="0" applyFont="1" applyAlignment="1">
      <alignment wrapText="1"/>
    </xf>
    <xf numFmtId="0" fontId="49" fillId="0" borderId="0" xfId="0" applyFont="1" applyAlignment="1">
      <alignment horizontal="center"/>
    </xf>
    <xf numFmtId="0" fontId="48" fillId="0" borderId="0" xfId="0" applyFont="1" applyFill="1" applyBorder="1" applyAlignment="1"/>
    <xf numFmtId="0" fontId="48" fillId="2" borderId="13" xfId="0" applyFont="1" applyFill="1" applyBorder="1" applyAlignment="1">
      <alignment horizontal="center"/>
    </xf>
    <xf numFmtId="0" fontId="48" fillId="0" borderId="15" xfId="0" applyFont="1" applyBorder="1" applyAlignment="1">
      <alignment horizontal="center"/>
    </xf>
    <xf numFmtId="0" fontId="48" fillId="0" borderId="14" xfId="0" applyFont="1" applyBorder="1" applyAlignment="1">
      <alignment horizontal="center"/>
    </xf>
    <xf numFmtId="0" fontId="48" fillId="0" borderId="0" xfId="0" applyFont="1" applyFill="1" applyAlignment="1"/>
    <xf numFmtId="0" fontId="49" fillId="0" borderId="0" xfId="0" applyFont="1" applyFill="1" applyAlignment="1">
      <alignment horizontal="center"/>
    </xf>
    <xf numFmtId="0" fontId="36" fillId="0" borderId="0" xfId="986" applyFont="1" applyAlignment="1">
      <alignment horizontal="left"/>
    </xf>
    <xf numFmtId="0" fontId="36" fillId="0" borderId="0" xfId="986" applyFont="1" applyAlignment="1">
      <alignment horizontal="left" wrapText="1"/>
    </xf>
    <xf numFmtId="0" fontId="36" fillId="0" borderId="0" xfId="986" applyFont="1" applyAlignment="1">
      <alignment wrapText="1"/>
    </xf>
    <xf numFmtId="0" fontId="31" fillId="0" borderId="5" xfId="1486" applyFont="1" applyBorder="1" applyAlignment="1">
      <alignment horizontal="center"/>
    </xf>
    <xf numFmtId="0" fontId="31" fillId="0" borderId="2" xfId="1486" applyFont="1" applyBorder="1" applyAlignment="1">
      <alignment horizontal="center"/>
    </xf>
    <xf numFmtId="0" fontId="35" fillId="0" borderId="0" xfId="986" applyFont="1" applyAlignment="1">
      <alignment horizontal="center"/>
    </xf>
    <xf numFmtId="0" fontId="31" fillId="0" borderId="13" xfId="986" applyFont="1" applyBorder="1" applyAlignment="1">
      <alignment horizontal="center" vertical="center"/>
    </xf>
    <xf numFmtId="0" fontId="31" fillId="0" borderId="14" xfId="986" applyFont="1" applyBorder="1" applyAlignment="1">
      <alignment horizontal="center" vertical="center"/>
    </xf>
  </cellXfs>
  <cellStyles count="1487">
    <cellStyle name="20% - Accent1 2" xfId="9" xr:uid="{00000000-0005-0000-0000-000000000000}"/>
    <cellStyle name="20% - Accent1 2 2" xfId="10" xr:uid="{00000000-0005-0000-0000-000001000000}"/>
    <cellStyle name="20% - Accent1 2 3" xfId="11" xr:uid="{00000000-0005-0000-0000-000002000000}"/>
    <cellStyle name="20% - Accent1 2 4" xfId="12" xr:uid="{00000000-0005-0000-0000-000003000000}"/>
    <cellStyle name="20% - Accent1 3" xfId="13" xr:uid="{00000000-0005-0000-0000-000004000000}"/>
    <cellStyle name="20% - Accent1 3 2" xfId="14" xr:uid="{00000000-0005-0000-0000-000005000000}"/>
    <cellStyle name="20% - Accent1 3 3" xfId="15" xr:uid="{00000000-0005-0000-0000-000006000000}"/>
    <cellStyle name="20% - Accent1 3 4" xfId="16" xr:uid="{00000000-0005-0000-0000-000007000000}"/>
    <cellStyle name="20% - Accent1 4" xfId="17" xr:uid="{00000000-0005-0000-0000-000008000000}"/>
    <cellStyle name="20% - Accent1 4 2" xfId="18" xr:uid="{00000000-0005-0000-0000-000009000000}"/>
    <cellStyle name="20% - Accent1 4 3" xfId="19" xr:uid="{00000000-0005-0000-0000-00000A000000}"/>
    <cellStyle name="20% - Accent1 4 4" xfId="20" xr:uid="{00000000-0005-0000-0000-00000B000000}"/>
    <cellStyle name="20% - Accent1 5" xfId="21" xr:uid="{00000000-0005-0000-0000-00000C000000}"/>
    <cellStyle name="20% - Accent1 5 2" xfId="22" xr:uid="{00000000-0005-0000-0000-00000D000000}"/>
    <cellStyle name="20% - Accent1 5 3" xfId="23" xr:uid="{00000000-0005-0000-0000-00000E000000}"/>
    <cellStyle name="20% - Accent1 5 4" xfId="24" xr:uid="{00000000-0005-0000-0000-00000F000000}"/>
    <cellStyle name="20% - Accent1 6" xfId="25" xr:uid="{00000000-0005-0000-0000-000010000000}"/>
    <cellStyle name="20% - Accent1 6 2" xfId="26" xr:uid="{00000000-0005-0000-0000-000011000000}"/>
    <cellStyle name="20% - Accent1 6 3" xfId="27" xr:uid="{00000000-0005-0000-0000-000012000000}"/>
    <cellStyle name="20% - Accent1 6 4" xfId="28" xr:uid="{00000000-0005-0000-0000-000013000000}"/>
    <cellStyle name="20% - Accent1 7" xfId="29" xr:uid="{00000000-0005-0000-0000-000014000000}"/>
    <cellStyle name="20% - Accent1 7 2" xfId="30" xr:uid="{00000000-0005-0000-0000-000015000000}"/>
    <cellStyle name="20% - Accent1 7 3" xfId="31" xr:uid="{00000000-0005-0000-0000-000016000000}"/>
    <cellStyle name="20% - Accent1 7 4" xfId="32" xr:uid="{00000000-0005-0000-0000-000017000000}"/>
    <cellStyle name="20% - Accent1 8" xfId="33" xr:uid="{00000000-0005-0000-0000-000018000000}"/>
    <cellStyle name="20% - Accent2 2" xfId="34" xr:uid="{00000000-0005-0000-0000-000019000000}"/>
    <cellStyle name="20% - Accent2 2 2" xfId="35" xr:uid="{00000000-0005-0000-0000-00001A000000}"/>
    <cellStyle name="20% - Accent2 2 3" xfId="36" xr:uid="{00000000-0005-0000-0000-00001B000000}"/>
    <cellStyle name="20% - Accent2 2 4" xfId="37" xr:uid="{00000000-0005-0000-0000-00001C000000}"/>
    <cellStyle name="20% - Accent2 3" xfId="38" xr:uid="{00000000-0005-0000-0000-00001D000000}"/>
    <cellStyle name="20% - Accent2 3 2" xfId="39" xr:uid="{00000000-0005-0000-0000-00001E000000}"/>
    <cellStyle name="20% - Accent2 3 3" xfId="40" xr:uid="{00000000-0005-0000-0000-00001F000000}"/>
    <cellStyle name="20% - Accent2 3 4" xfId="41" xr:uid="{00000000-0005-0000-0000-000020000000}"/>
    <cellStyle name="20% - Accent2 4" xfId="42" xr:uid="{00000000-0005-0000-0000-000021000000}"/>
    <cellStyle name="20% - Accent2 4 2" xfId="43" xr:uid="{00000000-0005-0000-0000-000022000000}"/>
    <cellStyle name="20% - Accent2 4 3" xfId="44" xr:uid="{00000000-0005-0000-0000-000023000000}"/>
    <cellStyle name="20% - Accent2 4 4" xfId="45" xr:uid="{00000000-0005-0000-0000-000024000000}"/>
    <cellStyle name="20% - Accent2 5" xfId="46" xr:uid="{00000000-0005-0000-0000-000025000000}"/>
    <cellStyle name="20% - Accent2 5 2" xfId="47" xr:uid="{00000000-0005-0000-0000-000026000000}"/>
    <cellStyle name="20% - Accent2 5 3" xfId="48" xr:uid="{00000000-0005-0000-0000-000027000000}"/>
    <cellStyle name="20% - Accent2 5 4" xfId="49" xr:uid="{00000000-0005-0000-0000-000028000000}"/>
    <cellStyle name="20% - Accent2 6" xfId="50" xr:uid="{00000000-0005-0000-0000-000029000000}"/>
    <cellStyle name="20% - Accent2 6 2" xfId="51" xr:uid="{00000000-0005-0000-0000-00002A000000}"/>
    <cellStyle name="20% - Accent2 6 3" xfId="52" xr:uid="{00000000-0005-0000-0000-00002B000000}"/>
    <cellStyle name="20% - Accent2 6 4" xfId="53" xr:uid="{00000000-0005-0000-0000-00002C000000}"/>
    <cellStyle name="20% - Accent2 7" xfId="54" xr:uid="{00000000-0005-0000-0000-00002D000000}"/>
    <cellStyle name="20% - Accent2 7 2" xfId="55" xr:uid="{00000000-0005-0000-0000-00002E000000}"/>
    <cellStyle name="20% - Accent2 7 3" xfId="56" xr:uid="{00000000-0005-0000-0000-00002F000000}"/>
    <cellStyle name="20% - Accent2 7 4" xfId="57" xr:uid="{00000000-0005-0000-0000-000030000000}"/>
    <cellStyle name="20% - Accent2 8" xfId="58" xr:uid="{00000000-0005-0000-0000-000031000000}"/>
    <cellStyle name="20% - Accent3 2" xfId="59" xr:uid="{00000000-0005-0000-0000-000032000000}"/>
    <cellStyle name="20% - Accent3 2 2" xfId="60" xr:uid="{00000000-0005-0000-0000-000033000000}"/>
    <cellStyle name="20% - Accent3 2 3" xfId="61" xr:uid="{00000000-0005-0000-0000-000034000000}"/>
    <cellStyle name="20% - Accent3 2 4" xfId="62" xr:uid="{00000000-0005-0000-0000-000035000000}"/>
    <cellStyle name="20% - Accent3 3" xfId="63" xr:uid="{00000000-0005-0000-0000-000036000000}"/>
    <cellStyle name="20% - Accent3 3 2" xfId="64" xr:uid="{00000000-0005-0000-0000-000037000000}"/>
    <cellStyle name="20% - Accent3 3 3" xfId="65" xr:uid="{00000000-0005-0000-0000-000038000000}"/>
    <cellStyle name="20% - Accent3 3 4" xfId="66" xr:uid="{00000000-0005-0000-0000-000039000000}"/>
    <cellStyle name="20% - Accent3 4" xfId="67" xr:uid="{00000000-0005-0000-0000-00003A000000}"/>
    <cellStyle name="20% - Accent3 4 2" xfId="68" xr:uid="{00000000-0005-0000-0000-00003B000000}"/>
    <cellStyle name="20% - Accent3 4 3" xfId="69" xr:uid="{00000000-0005-0000-0000-00003C000000}"/>
    <cellStyle name="20% - Accent3 4 4" xfId="70" xr:uid="{00000000-0005-0000-0000-00003D000000}"/>
    <cellStyle name="20% - Accent3 5" xfId="71" xr:uid="{00000000-0005-0000-0000-00003E000000}"/>
    <cellStyle name="20% - Accent3 5 2" xfId="72" xr:uid="{00000000-0005-0000-0000-00003F000000}"/>
    <cellStyle name="20% - Accent3 5 3" xfId="73" xr:uid="{00000000-0005-0000-0000-000040000000}"/>
    <cellStyle name="20% - Accent3 5 4" xfId="74" xr:uid="{00000000-0005-0000-0000-000041000000}"/>
    <cellStyle name="20% - Accent3 6" xfId="75" xr:uid="{00000000-0005-0000-0000-000042000000}"/>
    <cellStyle name="20% - Accent3 6 2" xfId="76" xr:uid="{00000000-0005-0000-0000-000043000000}"/>
    <cellStyle name="20% - Accent3 6 3" xfId="77" xr:uid="{00000000-0005-0000-0000-000044000000}"/>
    <cellStyle name="20% - Accent3 6 4" xfId="78" xr:uid="{00000000-0005-0000-0000-000045000000}"/>
    <cellStyle name="20% - Accent3 7" xfId="79" xr:uid="{00000000-0005-0000-0000-000046000000}"/>
    <cellStyle name="20% - Accent3 7 2" xfId="80" xr:uid="{00000000-0005-0000-0000-000047000000}"/>
    <cellStyle name="20% - Accent3 7 3" xfId="81" xr:uid="{00000000-0005-0000-0000-000048000000}"/>
    <cellStyle name="20% - Accent3 7 4" xfId="82" xr:uid="{00000000-0005-0000-0000-000049000000}"/>
    <cellStyle name="20% - Accent3 8" xfId="83" xr:uid="{00000000-0005-0000-0000-00004A000000}"/>
    <cellStyle name="20% - Accent4 2" xfId="84" xr:uid="{00000000-0005-0000-0000-00004B000000}"/>
    <cellStyle name="20% - Accent4 2 2" xfId="85" xr:uid="{00000000-0005-0000-0000-00004C000000}"/>
    <cellStyle name="20% - Accent4 2 3" xfId="86" xr:uid="{00000000-0005-0000-0000-00004D000000}"/>
    <cellStyle name="20% - Accent4 2 4" xfId="87" xr:uid="{00000000-0005-0000-0000-00004E000000}"/>
    <cellStyle name="20% - Accent4 3" xfId="88" xr:uid="{00000000-0005-0000-0000-00004F000000}"/>
    <cellStyle name="20% - Accent4 3 2" xfId="89" xr:uid="{00000000-0005-0000-0000-000050000000}"/>
    <cellStyle name="20% - Accent4 3 3" xfId="90" xr:uid="{00000000-0005-0000-0000-000051000000}"/>
    <cellStyle name="20% - Accent4 3 4" xfId="91" xr:uid="{00000000-0005-0000-0000-000052000000}"/>
    <cellStyle name="20% - Accent4 4" xfId="92" xr:uid="{00000000-0005-0000-0000-000053000000}"/>
    <cellStyle name="20% - Accent4 4 2" xfId="93" xr:uid="{00000000-0005-0000-0000-000054000000}"/>
    <cellStyle name="20% - Accent4 4 3" xfId="94" xr:uid="{00000000-0005-0000-0000-000055000000}"/>
    <cellStyle name="20% - Accent4 4 4" xfId="95" xr:uid="{00000000-0005-0000-0000-000056000000}"/>
    <cellStyle name="20% - Accent4 5" xfId="96" xr:uid="{00000000-0005-0000-0000-000057000000}"/>
    <cellStyle name="20% - Accent4 5 2" xfId="97" xr:uid="{00000000-0005-0000-0000-000058000000}"/>
    <cellStyle name="20% - Accent4 5 3" xfId="98" xr:uid="{00000000-0005-0000-0000-000059000000}"/>
    <cellStyle name="20% - Accent4 5 4" xfId="99" xr:uid="{00000000-0005-0000-0000-00005A000000}"/>
    <cellStyle name="20% - Accent4 6" xfId="100" xr:uid="{00000000-0005-0000-0000-00005B000000}"/>
    <cellStyle name="20% - Accent4 6 2" xfId="101" xr:uid="{00000000-0005-0000-0000-00005C000000}"/>
    <cellStyle name="20% - Accent4 6 3" xfId="102" xr:uid="{00000000-0005-0000-0000-00005D000000}"/>
    <cellStyle name="20% - Accent4 6 4" xfId="103" xr:uid="{00000000-0005-0000-0000-00005E000000}"/>
    <cellStyle name="20% - Accent4 7" xfId="104" xr:uid="{00000000-0005-0000-0000-00005F000000}"/>
    <cellStyle name="20% - Accent4 7 2" xfId="105" xr:uid="{00000000-0005-0000-0000-000060000000}"/>
    <cellStyle name="20% - Accent4 7 3" xfId="106" xr:uid="{00000000-0005-0000-0000-000061000000}"/>
    <cellStyle name="20% - Accent4 7 4" xfId="107" xr:uid="{00000000-0005-0000-0000-000062000000}"/>
    <cellStyle name="20% - Accent4 8" xfId="108" xr:uid="{00000000-0005-0000-0000-000063000000}"/>
    <cellStyle name="20% - Accent5 2" xfId="109" xr:uid="{00000000-0005-0000-0000-000064000000}"/>
    <cellStyle name="20% - Accent5 2 2" xfId="110" xr:uid="{00000000-0005-0000-0000-000065000000}"/>
    <cellStyle name="20% - Accent5 2 3" xfId="111" xr:uid="{00000000-0005-0000-0000-000066000000}"/>
    <cellStyle name="20% - Accent5 2 4" xfId="112" xr:uid="{00000000-0005-0000-0000-000067000000}"/>
    <cellStyle name="20% - Accent5 3" xfId="113" xr:uid="{00000000-0005-0000-0000-000068000000}"/>
    <cellStyle name="20% - Accent5 3 2" xfId="114" xr:uid="{00000000-0005-0000-0000-000069000000}"/>
    <cellStyle name="20% - Accent5 3 3" xfId="115" xr:uid="{00000000-0005-0000-0000-00006A000000}"/>
    <cellStyle name="20% - Accent5 3 4" xfId="116" xr:uid="{00000000-0005-0000-0000-00006B000000}"/>
    <cellStyle name="20% - Accent5 4" xfId="117" xr:uid="{00000000-0005-0000-0000-00006C000000}"/>
    <cellStyle name="20% - Accent5 4 2" xfId="118" xr:uid="{00000000-0005-0000-0000-00006D000000}"/>
    <cellStyle name="20% - Accent5 4 3" xfId="119" xr:uid="{00000000-0005-0000-0000-00006E000000}"/>
    <cellStyle name="20% - Accent5 4 4" xfId="120" xr:uid="{00000000-0005-0000-0000-00006F000000}"/>
    <cellStyle name="20% - Accent5 5" xfId="121" xr:uid="{00000000-0005-0000-0000-000070000000}"/>
    <cellStyle name="20% - Accent5 5 2" xfId="122" xr:uid="{00000000-0005-0000-0000-000071000000}"/>
    <cellStyle name="20% - Accent5 5 3" xfId="123" xr:uid="{00000000-0005-0000-0000-000072000000}"/>
    <cellStyle name="20% - Accent5 5 4" xfId="124" xr:uid="{00000000-0005-0000-0000-000073000000}"/>
    <cellStyle name="20% - Accent5 6" xfId="125" xr:uid="{00000000-0005-0000-0000-000074000000}"/>
    <cellStyle name="20% - Accent5 6 2" xfId="126" xr:uid="{00000000-0005-0000-0000-000075000000}"/>
    <cellStyle name="20% - Accent5 6 3" xfId="127" xr:uid="{00000000-0005-0000-0000-000076000000}"/>
    <cellStyle name="20% - Accent5 6 4" xfId="128" xr:uid="{00000000-0005-0000-0000-000077000000}"/>
    <cellStyle name="20% - Accent5 7" xfId="129" xr:uid="{00000000-0005-0000-0000-000078000000}"/>
    <cellStyle name="20% - Accent5 7 2" xfId="130" xr:uid="{00000000-0005-0000-0000-000079000000}"/>
    <cellStyle name="20% - Accent5 7 3" xfId="131" xr:uid="{00000000-0005-0000-0000-00007A000000}"/>
    <cellStyle name="20% - Accent5 7 4" xfId="132" xr:uid="{00000000-0005-0000-0000-00007B000000}"/>
    <cellStyle name="20% - Accent5 8" xfId="133" xr:uid="{00000000-0005-0000-0000-00007C000000}"/>
    <cellStyle name="20% - Accent6 2" xfId="134" xr:uid="{00000000-0005-0000-0000-00007D000000}"/>
    <cellStyle name="20% - Accent6 2 2" xfId="135" xr:uid="{00000000-0005-0000-0000-00007E000000}"/>
    <cellStyle name="20% - Accent6 2 3" xfId="136" xr:uid="{00000000-0005-0000-0000-00007F000000}"/>
    <cellStyle name="20% - Accent6 2 4" xfId="137" xr:uid="{00000000-0005-0000-0000-000080000000}"/>
    <cellStyle name="20% - Accent6 3" xfId="138" xr:uid="{00000000-0005-0000-0000-000081000000}"/>
    <cellStyle name="20% - Accent6 3 2" xfId="139" xr:uid="{00000000-0005-0000-0000-000082000000}"/>
    <cellStyle name="20% - Accent6 3 3" xfId="140" xr:uid="{00000000-0005-0000-0000-000083000000}"/>
    <cellStyle name="20% - Accent6 3 4" xfId="141" xr:uid="{00000000-0005-0000-0000-000084000000}"/>
    <cellStyle name="20% - Accent6 4" xfId="142" xr:uid="{00000000-0005-0000-0000-000085000000}"/>
    <cellStyle name="20% - Accent6 4 2" xfId="143" xr:uid="{00000000-0005-0000-0000-000086000000}"/>
    <cellStyle name="20% - Accent6 4 3" xfId="144" xr:uid="{00000000-0005-0000-0000-000087000000}"/>
    <cellStyle name="20% - Accent6 4 4" xfId="145" xr:uid="{00000000-0005-0000-0000-000088000000}"/>
    <cellStyle name="20% - Accent6 5" xfId="146" xr:uid="{00000000-0005-0000-0000-000089000000}"/>
    <cellStyle name="20% - Accent6 5 2" xfId="147" xr:uid="{00000000-0005-0000-0000-00008A000000}"/>
    <cellStyle name="20% - Accent6 5 3" xfId="148" xr:uid="{00000000-0005-0000-0000-00008B000000}"/>
    <cellStyle name="20% - Accent6 5 4" xfId="149" xr:uid="{00000000-0005-0000-0000-00008C000000}"/>
    <cellStyle name="20% - Accent6 6" xfId="150" xr:uid="{00000000-0005-0000-0000-00008D000000}"/>
    <cellStyle name="20% - Accent6 6 2" xfId="151" xr:uid="{00000000-0005-0000-0000-00008E000000}"/>
    <cellStyle name="20% - Accent6 6 3" xfId="152" xr:uid="{00000000-0005-0000-0000-00008F000000}"/>
    <cellStyle name="20% - Accent6 6 4" xfId="153" xr:uid="{00000000-0005-0000-0000-000090000000}"/>
    <cellStyle name="20% - Accent6 7" xfId="154" xr:uid="{00000000-0005-0000-0000-000091000000}"/>
    <cellStyle name="20% - Accent6 7 2" xfId="155" xr:uid="{00000000-0005-0000-0000-000092000000}"/>
    <cellStyle name="20% - Accent6 7 3" xfId="156" xr:uid="{00000000-0005-0000-0000-000093000000}"/>
    <cellStyle name="20% - Accent6 7 4" xfId="157" xr:uid="{00000000-0005-0000-0000-000094000000}"/>
    <cellStyle name="20% - Accent6 8" xfId="158" xr:uid="{00000000-0005-0000-0000-000095000000}"/>
    <cellStyle name="40% - Accent1 2" xfId="159" xr:uid="{00000000-0005-0000-0000-000096000000}"/>
    <cellStyle name="40% - Accent1 2 2" xfId="160" xr:uid="{00000000-0005-0000-0000-000097000000}"/>
    <cellStyle name="40% - Accent1 2 3" xfId="161" xr:uid="{00000000-0005-0000-0000-000098000000}"/>
    <cellStyle name="40% - Accent1 2 4" xfId="162" xr:uid="{00000000-0005-0000-0000-000099000000}"/>
    <cellStyle name="40% - Accent1 3" xfId="163" xr:uid="{00000000-0005-0000-0000-00009A000000}"/>
    <cellStyle name="40% - Accent1 3 2" xfId="164" xr:uid="{00000000-0005-0000-0000-00009B000000}"/>
    <cellStyle name="40% - Accent1 3 3" xfId="165" xr:uid="{00000000-0005-0000-0000-00009C000000}"/>
    <cellStyle name="40% - Accent1 3 4" xfId="166" xr:uid="{00000000-0005-0000-0000-00009D000000}"/>
    <cellStyle name="40% - Accent1 4" xfId="167" xr:uid="{00000000-0005-0000-0000-00009E000000}"/>
    <cellStyle name="40% - Accent1 4 2" xfId="168" xr:uid="{00000000-0005-0000-0000-00009F000000}"/>
    <cellStyle name="40% - Accent1 4 3" xfId="169" xr:uid="{00000000-0005-0000-0000-0000A0000000}"/>
    <cellStyle name="40% - Accent1 4 4" xfId="170" xr:uid="{00000000-0005-0000-0000-0000A1000000}"/>
    <cellStyle name="40% - Accent1 5" xfId="171" xr:uid="{00000000-0005-0000-0000-0000A2000000}"/>
    <cellStyle name="40% - Accent1 5 2" xfId="172" xr:uid="{00000000-0005-0000-0000-0000A3000000}"/>
    <cellStyle name="40% - Accent1 5 3" xfId="173" xr:uid="{00000000-0005-0000-0000-0000A4000000}"/>
    <cellStyle name="40% - Accent1 5 4" xfId="174" xr:uid="{00000000-0005-0000-0000-0000A5000000}"/>
    <cellStyle name="40% - Accent1 6" xfId="175" xr:uid="{00000000-0005-0000-0000-0000A6000000}"/>
    <cellStyle name="40% - Accent1 6 2" xfId="176" xr:uid="{00000000-0005-0000-0000-0000A7000000}"/>
    <cellStyle name="40% - Accent1 6 3" xfId="177" xr:uid="{00000000-0005-0000-0000-0000A8000000}"/>
    <cellStyle name="40% - Accent1 6 4" xfId="178" xr:uid="{00000000-0005-0000-0000-0000A9000000}"/>
    <cellStyle name="40% - Accent1 7" xfId="179" xr:uid="{00000000-0005-0000-0000-0000AA000000}"/>
    <cellStyle name="40% - Accent1 7 2" xfId="180" xr:uid="{00000000-0005-0000-0000-0000AB000000}"/>
    <cellStyle name="40% - Accent1 7 3" xfId="181" xr:uid="{00000000-0005-0000-0000-0000AC000000}"/>
    <cellStyle name="40% - Accent1 7 4" xfId="182" xr:uid="{00000000-0005-0000-0000-0000AD000000}"/>
    <cellStyle name="40% - Accent1 8" xfId="183" xr:uid="{00000000-0005-0000-0000-0000AE000000}"/>
    <cellStyle name="40% - Accent2 2" xfId="184" xr:uid="{00000000-0005-0000-0000-0000AF000000}"/>
    <cellStyle name="40% - Accent2 2 2" xfId="185" xr:uid="{00000000-0005-0000-0000-0000B0000000}"/>
    <cellStyle name="40% - Accent2 2 3" xfId="186" xr:uid="{00000000-0005-0000-0000-0000B1000000}"/>
    <cellStyle name="40% - Accent2 2 4" xfId="187" xr:uid="{00000000-0005-0000-0000-0000B2000000}"/>
    <cellStyle name="40% - Accent2 3" xfId="188" xr:uid="{00000000-0005-0000-0000-0000B3000000}"/>
    <cellStyle name="40% - Accent2 3 2" xfId="189" xr:uid="{00000000-0005-0000-0000-0000B4000000}"/>
    <cellStyle name="40% - Accent2 3 3" xfId="190" xr:uid="{00000000-0005-0000-0000-0000B5000000}"/>
    <cellStyle name="40% - Accent2 3 4" xfId="191" xr:uid="{00000000-0005-0000-0000-0000B6000000}"/>
    <cellStyle name="40% - Accent2 4" xfId="192" xr:uid="{00000000-0005-0000-0000-0000B7000000}"/>
    <cellStyle name="40% - Accent2 4 2" xfId="193" xr:uid="{00000000-0005-0000-0000-0000B8000000}"/>
    <cellStyle name="40% - Accent2 4 3" xfId="194" xr:uid="{00000000-0005-0000-0000-0000B9000000}"/>
    <cellStyle name="40% - Accent2 4 4" xfId="195" xr:uid="{00000000-0005-0000-0000-0000BA000000}"/>
    <cellStyle name="40% - Accent2 5" xfId="196" xr:uid="{00000000-0005-0000-0000-0000BB000000}"/>
    <cellStyle name="40% - Accent2 5 2" xfId="197" xr:uid="{00000000-0005-0000-0000-0000BC000000}"/>
    <cellStyle name="40% - Accent2 5 3" xfId="198" xr:uid="{00000000-0005-0000-0000-0000BD000000}"/>
    <cellStyle name="40% - Accent2 5 4" xfId="199" xr:uid="{00000000-0005-0000-0000-0000BE000000}"/>
    <cellStyle name="40% - Accent2 6" xfId="200" xr:uid="{00000000-0005-0000-0000-0000BF000000}"/>
    <cellStyle name="40% - Accent2 6 2" xfId="201" xr:uid="{00000000-0005-0000-0000-0000C0000000}"/>
    <cellStyle name="40% - Accent2 6 3" xfId="202" xr:uid="{00000000-0005-0000-0000-0000C1000000}"/>
    <cellStyle name="40% - Accent2 6 4" xfId="203" xr:uid="{00000000-0005-0000-0000-0000C2000000}"/>
    <cellStyle name="40% - Accent2 7" xfId="204" xr:uid="{00000000-0005-0000-0000-0000C3000000}"/>
    <cellStyle name="40% - Accent2 7 2" xfId="205" xr:uid="{00000000-0005-0000-0000-0000C4000000}"/>
    <cellStyle name="40% - Accent2 7 3" xfId="206" xr:uid="{00000000-0005-0000-0000-0000C5000000}"/>
    <cellStyle name="40% - Accent2 7 4" xfId="207" xr:uid="{00000000-0005-0000-0000-0000C6000000}"/>
    <cellStyle name="40% - Accent2 8" xfId="208" xr:uid="{00000000-0005-0000-0000-0000C7000000}"/>
    <cellStyle name="40% - Accent3 2" xfId="209" xr:uid="{00000000-0005-0000-0000-0000C8000000}"/>
    <cellStyle name="40% - Accent3 2 2" xfId="210" xr:uid="{00000000-0005-0000-0000-0000C9000000}"/>
    <cellStyle name="40% - Accent3 2 3" xfId="211" xr:uid="{00000000-0005-0000-0000-0000CA000000}"/>
    <cellStyle name="40% - Accent3 2 4" xfId="212" xr:uid="{00000000-0005-0000-0000-0000CB000000}"/>
    <cellStyle name="40% - Accent3 3" xfId="213" xr:uid="{00000000-0005-0000-0000-0000CC000000}"/>
    <cellStyle name="40% - Accent3 3 2" xfId="214" xr:uid="{00000000-0005-0000-0000-0000CD000000}"/>
    <cellStyle name="40% - Accent3 3 3" xfId="215" xr:uid="{00000000-0005-0000-0000-0000CE000000}"/>
    <cellStyle name="40% - Accent3 3 4" xfId="216" xr:uid="{00000000-0005-0000-0000-0000CF000000}"/>
    <cellStyle name="40% - Accent3 4" xfId="217" xr:uid="{00000000-0005-0000-0000-0000D0000000}"/>
    <cellStyle name="40% - Accent3 4 2" xfId="218" xr:uid="{00000000-0005-0000-0000-0000D1000000}"/>
    <cellStyle name="40% - Accent3 4 3" xfId="219" xr:uid="{00000000-0005-0000-0000-0000D2000000}"/>
    <cellStyle name="40% - Accent3 4 4" xfId="220" xr:uid="{00000000-0005-0000-0000-0000D3000000}"/>
    <cellStyle name="40% - Accent3 5" xfId="221" xr:uid="{00000000-0005-0000-0000-0000D4000000}"/>
    <cellStyle name="40% - Accent3 5 2" xfId="222" xr:uid="{00000000-0005-0000-0000-0000D5000000}"/>
    <cellStyle name="40% - Accent3 5 3" xfId="223" xr:uid="{00000000-0005-0000-0000-0000D6000000}"/>
    <cellStyle name="40% - Accent3 5 4" xfId="224" xr:uid="{00000000-0005-0000-0000-0000D7000000}"/>
    <cellStyle name="40% - Accent3 6" xfId="225" xr:uid="{00000000-0005-0000-0000-0000D8000000}"/>
    <cellStyle name="40% - Accent3 6 2" xfId="226" xr:uid="{00000000-0005-0000-0000-0000D9000000}"/>
    <cellStyle name="40% - Accent3 6 3" xfId="227" xr:uid="{00000000-0005-0000-0000-0000DA000000}"/>
    <cellStyle name="40% - Accent3 6 4" xfId="228" xr:uid="{00000000-0005-0000-0000-0000DB000000}"/>
    <cellStyle name="40% - Accent3 7" xfId="229" xr:uid="{00000000-0005-0000-0000-0000DC000000}"/>
    <cellStyle name="40% - Accent3 7 2" xfId="230" xr:uid="{00000000-0005-0000-0000-0000DD000000}"/>
    <cellStyle name="40% - Accent3 7 3" xfId="231" xr:uid="{00000000-0005-0000-0000-0000DE000000}"/>
    <cellStyle name="40% - Accent3 7 4" xfId="232" xr:uid="{00000000-0005-0000-0000-0000DF000000}"/>
    <cellStyle name="40% - Accent3 8" xfId="233" xr:uid="{00000000-0005-0000-0000-0000E0000000}"/>
    <cellStyle name="40% - Accent4 2" xfId="234" xr:uid="{00000000-0005-0000-0000-0000E1000000}"/>
    <cellStyle name="40% - Accent4 2 2" xfId="235" xr:uid="{00000000-0005-0000-0000-0000E2000000}"/>
    <cellStyle name="40% - Accent4 2 3" xfId="236" xr:uid="{00000000-0005-0000-0000-0000E3000000}"/>
    <cellStyle name="40% - Accent4 2 4" xfId="237" xr:uid="{00000000-0005-0000-0000-0000E4000000}"/>
    <cellStyle name="40% - Accent4 3" xfId="238" xr:uid="{00000000-0005-0000-0000-0000E5000000}"/>
    <cellStyle name="40% - Accent4 3 2" xfId="239" xr:uid="{00000000-0005-0000-0000-0000E6000000}"/>
    <cellStyle name="40% - Accent4 3 3" xfId="240" xr:uid="{00000000-0005-0000-0000-0000E7000000}"/>
    <cellStyle name="40% - Accent4 3 4" xfId="241" xr:uid="{00000000-0005-0000-0000-0000E8000000}"/>
    <cellStyle name="40% - Accent4 4" xfId="242" xr:uid="{00000000-0005-0000-0000-0000E9000000}"/>
    <cellStyle name="40% - Accent4 4 2" xfId="243" xr:uid="{00000000-0005-0000-0000-0000EA000000}"/>
    <cellStyle name="40% - Accent4 4 3" xfId="244" xr:uid="{00000000-0005-0000-0000-0000EB000000}"/>
    <cellStyle name="40% - Accent4 4 4" xfId="245" xr:uid="{00000000-0005-0000-0000-0000EC000000}"/>
    <cellStyle name="40% - Accent4 5" xfId="246" xr:uid="{00000000-0005-0000-0000-0000ED000000}"/>
    <cellStyle name="40% - Accent4 5 2" xfId="247" xr:uid="{00000000-0005-0000-0000-0000EE000000}"/>
    <cellStyle name="40% - Accent4 5 3" xfId="248" xr:uid="{00000000-0005-0000-0000-0000EF000000}"/>
    <cellStyle name="40% - Accent4 5 4" xfId="249" xr:uid="{00000000-0005-0000-0000-0000F0000000}"/>
    <cellStyle name="40% - Accent4 6" xfId="250" xr:uid="{00000000-0005-0000-0000-0000F1000000}"/>
    <cellStyle name="40% - Accent4 6 2" xfId="251" xr:uid="{00000000-0005-0000-0000-0000F2000000}"/>
    <cellStyle name="40% - Accent4 6 3" xfId="252" xr:uid="{00000000-0005-0000-0000-0000F3000000}"/>
    <cellStyle name="40% - Accent4 6 4" xfId="253" xr:uid="{00000000-0005-0000-0000-0000F4000000}"/>
    <cellStyle name="40% - Accent4 7" xfId="254" xr:uid="{00000000-0005-0000-0000-0000F5000000}"/>
    <cellStyle name="40% - Accent4 7 2" xfId="255" xr:uid="{00000000-0005-0000-0000-0000F6000000}"/>
    <cellStyle name="40% - Accent4 7 3" xfId="256" xr:uid="{00000000-0005-0000-0000-0000F7000000}"/>
    <cellStyle name="40% - Accent4 7 4" xfId="257" xr:uid="{00000000-0005-0000-0000-0000F8000000}"/>
    <cellStyle name="40% - Accent4 8" xfId="258" xr:uid="{00000000-0005-0000-0000-0000F9000000}"/>
    <cellStyle name="40% - Accent5 2" xfId="259" xr:uid="{00000000-0005-0000-0000-0000FA000000}"/>
    <cellStyle name="40% - Accent5 2 2" xfId="260" xr:uid="{00000000-0005-0000-0000-0000FB000000}"/>
    <cellStyle name="40% - Accent5 2 3" xfId="261" xr:uid="{00000000-0005-0000-0000-0000FC000000}"/>
    <cellStyle name="40% - Accent5 2 4" xfId="262" xr:uid="{00000000-0005-0000-0000-0000FD000000}"/>
    <cellStyle name="40% - Accent5 3" xfId="263" xr:uid="{00000000-0005-0000-0000-0000FE000000}"/>
    <cellStyle name="40% - Accent5 3 2" xfId="264" xr:uid="{00000000-0005-0000-0000-0000FF000000}"/>
    <cellStyle name="40% - Accent5 3 3" xfId="265" xr:uid="{00000000-0005-0000-0000-000000010000}"/>
    <cellStyle name="40% - Accent5 3 4" xfId="266" xr:uid="{00000000-0005-0000-0000-000001010000}"/>
    <cellStyle name="40% - Accent5 4" xfId="267" xr:uid="{00000000-0005-0000-0000-000002010000}"/>
    <cellStyle name="40% - Accent5 4 2" xfId="268" xr:uid="{00000000-0005-0000-0000-000003010000}"/>
    <cellStyle name="40% - Accent5 4 3" xfId="269" xr:uid="{00000000-0005-0000-0000-000004010000}"/>
    <cellStyle name="40% - Accent5 4 4" xfId="270" xr:uid="{00000000-0005-0000-0000-000005010000}"/>
    <cellStyle name="40% - Accent5 5" xfId="271" xr:uid="{00000000-0005-0000-0000-000006010000}"/>
    <cellStyle name="40% - Accent5 5 2" xfId="272" xr:uid="{00000000-0005-0000-0000-000007010000}"/>
    <cellStyle name="40% - Accent5 5 3" xfId="273" xr:uid="{00000000-0005-0000-0000-000008010000}"/>
    <cellStyle name="40% - Accent5 5 4" xfId="274" xr:uid="{00000000-0005-0000-0000-000009010000}"/>
    <cellStyle name="40% - Accent5 6" xfId="275" xr:uid="{00000000-0005-0000-0000-00000A010000}"/>
    <cellStyle name="40% - Accent5 6 2" xfId="276" xr:uid="{00000000-0005-0000-0000-00000B010000}"/>
    <cellStyle name="40% - Accent5 6 3" xfId="277" xr:uid="{00000000-0005-0000-0000-00000C010000}"/>
    <cellStyle name="40% - Accent5 6 4" xfId="278" xr:uid="{00000000-0005-0000-0000-00000D010000}"/>
    <cellStyle name="40% - Accent5 7" xfId="279" xr:uid="{00000000-0005-0000-0000-00000E010000}"/>
    <cellStyle name="40% - Accent5 7 2" xfId="280" xr:uid="{00000000-0005-0000-0000-00000F010000}"/>
    <cellStyle name="40% - Accent5 7 3" xfId="281" xr:uid="{00000000-0005-0000-0000-000010010000}"/>
    <cellStyle name="40% - Accent5 7 4" xfId="282" xr:uid="{00000000-0005-0000-0000-000011010000}"/>
    <cellStyle name="40% - Accent5 8" xfId="283" xr:uid="{00000000-0005-0000-0000-000012010000}"/>
    <cellStyle name="40% - Accent6 2" xfId="284" xr:uid="{00000000-0005-0000-0000-000013010000}"/>
    <cellStyle name="40% - Accent6 2 2" xfId="285" xr:uid="{00000000-0005-0000-0000-000014010000}"/>
    <cellStyle name="40% - Accent6 2 3" xfId="286" xr:uid="{00000000-0005-0000-0000-000015010000}"/>
    <cellStyle name="40% - Accent6 2 4" xfId="287" xr:uid="{00000000-0005-0000-0000-000016010000}"/>
    <cellStyle name="40% - Accent6 3" xfId="288" xr:uid="{00000000-0005-0000-0000-000017010000}"/>
    <cellStyle name="40% - Accent6 3 2" xfId="289" xr:uid="{00000000-0005-0000-0000-000018010000}"/>
    <cellStyle name="40% - Accent6 3 3" xfId="290" xr:uid="{00000000-0005-0000-0000-000019010000}"/>
    <cellStyle name="40% - Accent6 3 4" xfId="291" xr:uid="{00000000-0005-0000-0000-00001A010000}"/>
    <cellStyle name="40% - Accent6 4" xfId="292" xr:uid="{00000000-0005-0000-0000-00001B010000}"/>
    <cellStyle name="40% - Accent6 4 2" xfId="293" xr:uid="{00000000-0005-0000-0000-00001C010000}"/>
    <cellStyle name="40% - Accent6 4 3" xfId="294" xr:uid="{00000000-0005-0000-0000-00001D010000}"/>
    <cellStyle name="40% - Accent6 4 4" xfId="295" xr:uid="{00000000-0005-0000-0000-00001E010000}"/>
    <cellStyle name="40% - Accent6 5" xfId="296" xr:uid="{00000000-0005-0000-0000-00001F010000}"/>
    <cellStyle name="40% - Accent6 5 2" xfId="297" xr:uid="{00000000-0005-0000-0000-000020010000}"/>
    <cellStyle name="40% - Accent6 5 3" xfId="298" xr:uid="{00000000-0005-0000-0000-000021010000}"/>
    <cellStyle name="40% - Accent6 5 4" xfId="299" xr:uid="{00000000-0005-0000-0000-000022010000}"/>
    <cellStyle name="40% - Accent6 6" xfId="300" xr:uid="{00000000-0005-0000-0000-000023010000}"/>
    <cellStyle name="40% - Accent6 6 2" xfId="301" xr:uid="{00000000-0005-0000-0000-000024010000}"/>
    <cellStyle name="40% - Accent6 6 3" xfId="302" xr:uid="{00000000-0005-0000-0000-000025010000}"/>
    <cellStyle name="40% - Accent6 6 4" xfId="303" xr:uid="{00000000-0005-0000-0000-000026010000}"/>
    <cellStyle name="40% - Accent6 7" xfId="304" xr:uid="{00000000-0005-0000-0000-000027010000}"/>
    <cellStyle name="40% - Accent6 7 2" xfId="305" xr:uid="{00000000-0005-0000-0000-000028010000}"/>
    <cellStyle name="40% - Accent6 7 3" xfId="306" xr:uid="{00000000-0005-0000-0000-000029010000}"/>
    <cellStyle name="40% - Accent6 7 4" xfId="307" xr:uid="{00000000-0005-0000-0000-00002A010000}"/>
    <cellStyle name="40% - Accent6 8" xfId="308" xr:uid="{00000000-0005-0000-0000-00002B010000}"/>
    <cellStyle name="60% - Accent1 2" xfId="309" xr:uid="{00000000-0005-0000-0000-00002C010000}"/>
    <cellStyle name="60% - Accent1 2 2" xfId="310" xr:uid="{00000000-0005-0000-0000-00002D010000}"/>
    <cellStyle name="60% - Accent1 2 3" xfId="311" xr:uid="{00000000-0005-0000-0000-00002E010000}"/>
    <cellStyle name="60% - Accent1 2 4" xfId="312" xr:uid="{00000000-0005-0000-0000-00002F010000}"/>
    <cellStyle name="60% - Accent1 3" xfId="313" xr:uid="{00000000-0005-0000-0000-000030010000}"/>
    <cellStyle name="60% - Accent1 3 2" xfId="314" xr:uid="{00000000-0005-0000-0000-000031010000}"/>
    <cellStyle name="60% - Accent1 3 3" xfId="315" xr:uid="{00000000-0005-0000-0000-000032010000}"/>
    <cellStyle name="60% - Accent1 3 4" xfId="316" xr:uid="{00000000-0005-0000-0000-000033010000}"/>
    <cellStyle name="60% - Accent1 4" xfId="317" xr:uid="{00000000-0005-0000-0000-000034010000}"/>
    <cellStyle name="60% - Accent1 4 2" xfId="318" xr:uid="{00000000-0005-0000-0000-000035010000}"/>
    <cellStyle name="60% - Accent1 4 3" xfId="319" xr:uid="{00000000-0005-0000-0000-000036010000}"/>
    <cellStyle name="60% - Accent1 4 4" xfId="320" xr:uid="{00000000-0005-0000-0000-000037010000}"/>
    <cellStyle name="60% - Accent1 5" xfId="321" xr:uid="{00000000-0005-0000-0000-000038010000}"/>
    <cellStyle name="60% - Accent1 5 2" xfId="322" xr:uid="{00000000-0005-0000-0000-000039010000}"/>
    <cellStyle name="60% - Accent1 5 3" xfId="323" xr:uid="{00000000-0005-0000-0000-00003A010000}"/>
    <cellStyle name="60% - Accent1 5 4" xfId="324" xr:uid="{00000000-0005-0000-0000-00003B010000}"/>
    <cellStyle name="60% - Accent1 6" xfId="325" xr:uid="{00000000-0005-0000-0000-00003C010000}"/>
    <cellStyle name="60% - Accent1 6 2" xfId="326" xr:uid="{00000000-0005-0000-0000-00003D010000}"/>
    <cellStyle name="60% - Accent1 6 3" xfId="327" xr:uid="{00000000-0005-0000-0000-00003E010000}"/>
    <cellStyle name="60% - Accent1 6 4" xfId="328" xr:uid="{00000000-0005-0000-0000-00003F010000}"/>
    <cellStyle name="60% - Accent1 7" xfId="329" xr:uid="{00000000-0005-0000-0000-000040010000}"/>
    <cellStyle name="60% - Accent1 7 2" xfId="330" xr:uid="{00000000-0005-0000-0000-000041010000}"/>
    <cellStyle name="60% - Accent1 7 3" xfId="331" xr:uid="{00000000-0005-0000-0000-000042010000}"/>
    <cellStyle name="60% - Accent1 7 4" xfId="332" xr:uid="{00000000-0005-0000-0000-000043010000}"/>
    <cellStyle name="60% - Accent1 8" xfId="333" xr:uid="{00000000-0005-0000-0000-000044010000}"/>
    <cellStyle name="60% - Accent2 2" xfId="334" xr:uid="{00000000-0005-0000-0000-000045010000}"/>
    <cellStyle name="60% - Accent2 2 2" xfId="335" xr:uid="{00000000-0005-0000-0000-000046010000}"/>
    <cellStyle name="60% - Accent2 2 3" xfId="336" xr:uid="{00000000-0005-0000-0000-000047010000}"/>
    <cellStyle name="60% - Accent2 2 4" xfId="337" xr:uid="{00000000-0005-0000-0000-000048010000}"/>
    <cellStyle name="60% - Accent2 3" xfId="338" xr:uid="{00000000-0005-0000-0000-000049010000}"/>
    <cellStyle name="60% - Accent2 3 2" xfId="339" xr:uid="{00000000-0005-0000-0000-00004A010000}"/>
    <cellStyle name="60% - Accent2 3 3" xfId="340" xr:uid="{00000000-0005-0000-0000-00004B010000}"/>
    <cellStyle name="60% - Accent2 3 4" xfId="341" xr:uid="{00000000-0005-0000-0000-00004C010000}"/>
    <cellStyle name="60% - Accent2 4" xfId="342" xr:uid="{00000000-0005-0000-0000-00004D010000}"/>
    <cellStyle name="60% - Accent2 4 2" xfId="343" xr:uid="{00000000-0005-0000-0000-00004E010000}"/>
    <cellStyle name="60% - Accent2 4 3" xfId="344" xr:uid="{00000000-0005-0000-0000-00004F010000}"/>
    <cellStyle name="60% - Accent2 4 4" xfId="345" xr:uid="{00000000-0005-0000-0000-000050010000}"/>
    <cellStyle name="60% - Accent2 5" xfId="346" xr:uid="{00000000-0005-0000-0000-000051010000}"/>
    <cellStyle name="60% - Accent2 5 2" xfId="347" xr:uid="{00000000-0005-0000-0000-000052010000}"/>
    <cellStyle name="60% - Accent2 5 3" xfId="348" xr:uid="{00000000-0005-0000-0000-000053010000}"/>
    <cellStyle name="60% - Accent2 5 4" xfId="349" xr:uid="{00000000-0005-0000-0000-000054010000}"/>
    <cellStyle name="60% - Accent2 6" xfId="350" xr:uid="{00000000-0005-0000-0000-000055010000}"/>
    <cellStyle name="60% - Accent2 6 2" xfId="351" xr:uid="{00000000-0005-0000-0000-000056010000}"/>
    <cellStyle name="60% - Accent2 6 3" xfId="352" xr:uid="{00000000-0005-0000-0000-000057010000}"/>
    <cellStyle name="60% - Accent2 6 4" xfId="353" xr:uid="{00000000-0005-0000-0000-000058010000}"/>
    <cellStyle name="60% - Accent2 7" xfId="354" xr:uid="{00000000-0005-0000-0000-000059010000}"/>
    <cellStyle name="60% - Accent2 7 2" xfId="355" xr:uid="{00000000-0005-0000-0000-00005A010000}"/>
    <cellStyle name="60% - Accent2 7 3" xfId="356" xr:uid="{00000000-0005-0000-0000-00005B010000}"/>
    <cellStyle name="60% - Accent2 7 4" xfId="357" xr:uid="{00000000-0005-0000-0000-00005C010000}"/>
    <cellStyle name="60% - Accent2 8" xfId="358" xr:uid="{00000000-0005-0000-0000-00005D010000}"/>
    <cellStyle name="60% - Accent3 2" xfId="359" xr:uid="{00000000-0005-0000-0000-00005E010000}"/>
    <cellStyle name="60% - Accent3 2 2" xfId="360" xr:uid="{00000000-0005-0000-0000-00005F010000}"/>
    <cellStyle name="60% - Accent3 2 3" xfId="361" xr:uid="{00000000-0005-0000-0000-000060010000}"/>
    <cellStyle name="60% - Accent3 2 4" xfId="362" xr:uid="{00000000-0005-0000-0000-000061010000}"/>
    <cellStyle name="60% - Accent3 3" xfId="363" xr:uid="{00000000-0005-0000-0000-000062010000}"/>
    <cellStyle name="60% - Accent3 3 2" xfId="364" xr:uid="{00000000-0005-0000-0000-000063010000}"/>
    <cellStyle name="60% - Accent3 3 3" xfId="365" xr:uid="{00000000-0005-0000-0000-000064010000}"/>
    <cellStyle name="60% - Accent3 3 4" xfId="366" xr:uid="{00000000-0005-0000-0000-000065010000}"/>
    <cellStyle name="60% - Accent3 4" xfId="367" xr:uid="{00000000-0005-0000-0000-000066010000}"/>
    <cellStyle name="60% - Accent3 4 2" xfId="368" xr:uid="{00000000-0005-0000-0000-000067010000}"/>
    <cellStyle name="60% - Accent3 4 3" xfId="369" xr:uid="{00000000-0005-0000-0000-000068010000}"/>
    <cellStyle name="60% - Accent3 4 4" xfId="370" xr:uid="{00000000-0005-0000-0000-000069010000}"/>
    <cellStyle name="60% - Accent3 5" xfId="371" xr:uid="{00000000-0005-0000-0000-00006A010000}"/>
    <cellStyle name="60% - Accent3 5 2" xfId="372" xr:uid="{00000000-0005-0000-0000-00006B010000}"/>
    <cellStyle name="60% - Accent3 5 3" xfId="373" xr:uid="{00000000-0005-0000-0000-00006C010000}"/>
    <cellStyle name="60% - Accent3 5 4" xfId="374" xr:uid="{00000000-0005-0000-0000-00006D010000}"/>
    <cellStyle name="60% - Accent3 6" xfId="375" xr:uid="{00000000-0005-0000-0000-00006E010000}"/>
    <cellStyle name="60% - Accent3 6 2" xfId="376" xr:uid="{00000000-0005-0000-0000-00006F010000}"/>
    <cellStyle name="60% - Accent3 6 3" xfId="377" xr:uid="{00000000-0005-0000-0000-000070010000}"/>
    <cellStyle name="60% - Accent3 6 4" xfId="378" xr:uid="{00000000-0005-0000-0000-000071010000}"/>
    <cellStyle name="60% - Accent3 7" xfId="379" xr:uid="{00000000-0005-0000-0000-000072010000}"/>
    <cellStyle name="60% - Accent3 7 2" xfId="380" xr:uid="{00000000-0005-0000-0000-000073010000}"/>
    <cellStyle name="60% - Accent3 7 3" xfId="381" xr:uid="{00000000-0005-0000-0000-000074010000}"/>
    <cellStyle name="60% - Accent3 7 4" xfId="382" xr:uid="{00000000-0005-0000-0000-000075010000}"/>
    <cellStyle name="60% - Accent3 8" xfId="383" xr:uid="{00000000-0005-0000-0000-000076010000}"/>
    <cellStyle name="60% - Accent4 2" xfId="384" xr:uid="{00000000-0005-0000-0000-000077010000}"/>
    <cellStyle name="60% - Accent4 2 2" xfId="385" xr:uid="{00000000-0005-0000-0000-000078010000}"/>
    <cellStyle name="60% - Accent4 2 3" xfId="386" xr:uid="{00000000-0005-0000-0000-000079010000}"/>
    <cellStyle name="60% - Accent4 2 4" xfId="387" xr:uid="{00000000-0005-0000-0000-00007A010000}"/>
    <cellStyle name="60% - Accent4 3" xfId="388" xr:uid="{00000000-0005-0000-0000-00007B010000}"/>
    <cellStyle name="60% - Accent4 3 2" xfId="389" xr:uid="{00000000-0005-0000-0000-00007C010000}"/>
    <cellStyle name="60% - Accent4 3 3" xfId="390" xr:uid="{00000000-0005-0000-0000-00007D010000}"/>
    <cellStyle name="60% - Accent4 3 4" xfId="391" xr:uid="{00000000-0005-0000-0000-00007E010000}"/>
    <cellStyle name="60% - Accent4 4" xfId="392" xr:uid="{00000000-0005-0000-0000-00007F010000}"/>
    <cellStyle name="60% - Accent4 4 2" xfId="393" xr:uid="{00000000-0005-0000-0000-000080010000}"/>
    <cellStyle name="60% - Accent4 4 3" xfId="394" xr:uid="{00000000-0005-0000-0000-000081010000}"/>
    <cellStyle name="60% - Accent4 4 4" xfId="395" xr:uid="{00000000-0005-0000-0000-000082010000}"/>
    <cellStyle name="60% - Accent4 5" xfId="396" xr:uid="{00000000-0005-0000-0000-000083010000}"/>
    <cellStyle name="60% - Accent4 5 2" xfId="397" xr:uid="{00000000-0005-0000-0000-000084010000}"/>
    <cellStyle name="60% - Accent4 5 3" xfId="398" xr:uid="{00000000-0005-0000-0000-000085010000}"/>
    <cellStyle name="60% - Accent4 5 4" xfId="399" xr:uid="{00000000-0005-0000-0000-000086010000}"/>
    <cellStyle name="60% - Accent4 6" xfId="400" xr:uid="{00000000-0005-0000-0000-000087010000}"/>
    <cellStyle name="60% - Accent4 6 2" xfId="401" xr:uid="{00000000-0005-0000-0000-000088010000}"/>
    <cellStyle name="60% - Accent4 6 3" xfId="402" xr:uid="{00000000-0005-0000-0000-000089010000}"/>
    <cellStyle name="60% - Accent4 6 4" xfId="403" xr:uid="{00000000-0005-0000-0000-00008A010000}"/>
    <cellStyle name="60% - Accent4 7" xfId="404" xr:uid="{00000000-0005-0000-0000-00008B010000}"/>
    <cellStyle name="60% - Accent4 7 2" xfId="405" xr:uid="{00000000-0005-0000-0000-00008C010000}"/>
    <cellStyle name="60% - Accent4 7 3" xfId="406" xr:uid="{00000000-0005-0000-0000-00008D010000}"/>
    <cellStyle name="60% - Accent4 7 4" xfId="407" xr:uid="{00000000-0005-0000-0000-00008E010000}"/>
    <cellStyle name="60% - Accent4 8" xfId="408" xr:uid="{00000000-0005-0000-0000-00008F010000}"/>
    <cellStyle name="60% - Accent5 2" xfId="409" xr:uid="{00000000-0005-0000-0000-000090010000}"/>
    <cellStyle name="60% - Accent5 2 2" xfId="410" xr:uid="{00000000-0005-0000-0000-000091010000}"/>
    <cellStyle name="60% - Accent5 2 3" xfId="411" xr:uid="{00000000-0005-0000-0000-000092010000}"/>
    <cellStyle name="60% - Accent5 2 4" xfId="412" xr:uid="{00000000-0005-0000-0000-000093010000}"/>
    <cellStyle name="60% - Accent5 3" xfId="413" xr:uid="{00000000-0005-0000-0000-000094010000}"/>
    <cellStyle name="60% - Accent5 3 2" xfId="414" xr:uid="{00000000-0005-0000-0000-000095010000}"/>
    <cellStyle name="60% - Accent5 3 3" xfId="415" xr:uid="{00000000-0005-0000-0000-000096010000}"/>
    <cellStyle name="60% - Accent5 3 4" xfId="416" xr:uid="{00000000-0005-0000-0000-000097010000}"/>
    <cellStyle name="60% - Accent5 4" xfId="417" xr:uid="{00000000-0005-0000-0000-000098010000}"/>
    <cellStyle name="60% - Accent5 4 2" xfId="418" xr:uid="{00000000-0005-0000-0000-000099010000}"/>
    <cellStyle name="60% - Accent5 4 3" xfId="419" xr:uid="{00000000-0005-0000-0000-00009A010000}"/>
    <cellStyle name="60% - Accent5 4 4" xfId="420" xr:uid="{00000000-0005-0000-0000-00009B010000}"/>
    <cellStyle name="60% - Accent5 5" xfId="421" xr:uid="{00000000-0005-0000-0000-00009C010000}"/>
    <cellStyle name="60% - Accent5 5 2" xfId="422" xr:uid="{00000000-0005-0000-0000-00009D010000}"/>
    <cellStyle name="60% - Accent5 5 3" xfId="423" xr:uid="{00000000-0005-0000-0000-00009E010000}"/>
    <cellStyle name="60% - Accent5 5 4" xfId="424" xr:uid="{00000000-0005-0000-0000-00009F010000}"/>
    <cellStyle name="60% - Accent5 6" xfId="425" xr:uid="{00000000-0005-0000-0000-0000A0010000}"/>
    <cellStyle name="60% - Accent5 6 2" xfId="426" xr:uid="{00000000-0005-0000-0000-0000A1010000}"/>
    <cellStyle name="60% - Accent5 6 3" xfId="427" xr:uid="{00000000-0005-0000-0000-0000A2010000}"/>
    <cellStyle name="60% - Accent5 6 4" xfId="428" xr:uid="{00000000-0005-0000-0000-0000A3010000}"/>
    <cellStyle name="60% - Accent5 7" xfId="429" xr:uid="{00000000-0005-0000-0000-0000A4010000}"/>
    <cellStyle name="60% - Accent5 7 2" xfId="430" xr:uid="{00000000-0005-0000-0000-0000A5010000}"/>
    <cellStyle name="60% - Accent5 7 3" xfId="431" xr:uid="{00000000-0005-0000-0000-0000A6010000}"/>
    <cellStyle name="60% - Accent5 7 4" xfId="432" xr:uid="{00000000-0005-0000-0000-0000A7010000}"/>
    <cellStyle name="60% - Accent5 8" xfId="433" xr:uid="{00000000-0005-0000-0000-0000A8010000}"/>
    <cellStyle name="60% - Accent6 2" xfId="434" xr:uid="{00000000-0005-0000-0000-0000A9010000}"/>
    <cellStyle name="60% - Accent6 2 2" xfId="435" xr:uid="{00000000-0005-0000-0000-0000AA010000}"/>
    <cellStyle name="60% - Accent6 2 3" xfId="436" xr:uid="{00000000-0005-0000-0000-0000AB010000}"/>
    <cellStyle name="60% - Accent6 2 4" xfId="437" xr:uid="{00000000-0005-0000-0000-0000AC010000}"/>
    <cellStyle name="60% - Accent6 3" xfId="438" xr:uid="{00000000-0005-0000-0000-0000AD010000}"/>
    <cellStyle name="60% - Accent6 3 2" xfId="439" xr:uid="{00000000-0005-0000-0000-0000AE010000}"/>
    <cellStyle name="60% - Accent6 3 3" xfId="440" xr:uid="{00000000-0005-0000-0000-0000AF010000}"/>
    <cellStyle name="60% - Accent6 3 4" xfId="441" xr:uid="{00000000-0005-0000-0000-0000B0010000}"/>
    <cellStyle name="60% - Accent6 4" xfId="442" xr:uid="{00000000-0005-0000-0000-0000B1010000}"/>
    <cellStyle name="60% - Accent6 4 2" xfId="443" xr:uid="{00000000-0005-0000-0000-0000B2010000}"/>
    <cellStyle name="60% - Accent6 4 3" xfId="444" xr:uid="{00000000-0005-0000-0000-0000B3010000}"/>
    <cellStyle name="60% - Accent6 4 4" xfId="445" xr:uid="{00000000-0005-0000-0000-0000B4010000}"/>
    <cellStyle name="60% - Accent6 5" xfId="446" xr:uid="{00000000-0005-0000-0000-0000B5010000}"/>
    <cellStyle name="60% - Accent6 5 2" xfId="447" xr:uid="{00000000-0005-0000-0000-0000B6010000}"/>
    <cellStyle name="60% - Accent6 5 3" xfId="448" xr:uid="{00000000-0005-0000-0000-0000B7010000}"/>
    <cellStyle name="60% - Accent6 5 4" xfId="449" xr:uid="{00000000-0005-0000-0000-0000B8010000}"/>
    <cellStyle name="60% - Accent6 6" xfId="450" xr:uid="{00000000-0005-0000-0000-0000B9010000}"/>
    <cellStyle name="60% - Accent6 6 2" xfId="451" xr:uid="{00000000-0005-0000-0000-0000BA010000}"/>
    <cellStyle name="60% - Accent6 6 3" xfId="452" xr:uid="{00000000-0005-0000-0000-0000BB010000}"/>
    <cellStyle name="60% - Accent6 6 4" xfId="453" xr:uid="{00000000-0005-0000-0000-0000BC010000}"/>
    <cellStyle name="60% - Accent6 7" xfId="454" xr:uid="{00000000-0005-0000-0000-0000BD010000}"/>
    <cellStyle name="60% - Accent6 7 2" xfId="455" xr:uid="{00000000-0005-0000-0000-0000BE010000}"/>
    <cellStyle name="60% - Accent6 7 3" xfId="456" xr:uid="{00000000-0005-0000-0000-0000BF010000}"/>
    <cellStyle name="60% - Accent6 7 4" xfId="457" xr:uid="{00000000-0005-0000-0000-0000C0010000}"/>
    <cellStyle name="60% - Accent6 8" xfId="458" xr:uid="{00000000-0005-0000-0000-0000C1010000}"/>
    <cellStyle name="Accent1 2" xfId="459" xr:uid="{00000000-0005-0000-0000-0000C2010000}"/>
    <cellStyle name="Accent1 2 2" xfId="460" xr:uid="{00000000-0005-0000-0000-0000C3010000}"/>
    <cellStyle name="Accent1 2 3" xfId="461" xr:uid="{00000000-0005-0000-0000-0000C4010000}"/>
    <cellStyle name="Accent1 2 4" xfId="462" xr:uid="{00000000-0005-0000-0000-0000C5010000}"/>
    <cellStyle name="Accent1 3" xfId="463" xr:uid="{00000000-0005-0000-0000-0000C6010000}"/>
    <cellStyle name="Accent1 3 2" xfId="464" xr:uid="{00000000-0005-0000-0000-0000C7010000}"/>
    <cellStyle name="Accent1 3 3" xfId="465" xr:uid="{00000000-0005-0000-0000-0000C8010000}"/>
    <cellStyle name="Accent1 3 4" xfId="466" xr:uid="{00000000-0005-0000-0000-0000C9010000}"/>
    <cellStyle name="Accent1 4" xfId="467" xr:uid="{00000000-0005-0000-0000-0000CA010000}"/>
    <cellStyle name="Accent1 4 2" xfId="468" xr:uid="{00000000-0005-0000-0000-0000CB010000}"/>
    <cellStyle name="Accent1 4 3" xfId="469" xr:uid="{00000000-0005-0000-0000-0000CC010000}"/>
    <cellStyle name="Accent1 4 4" xfId="470" xr:uid="{00000000-0005-0000-0000-0000CD010000}"/>
    <cellStyle name="Accent1 5" xfId="471" xr:uid="{00000000-0005-0000-0000-0000CE010000}"/>
    <cellStyle name="Accent1 5 2" xfId="472" xr:uid="{00000000-0005-0000-0000-0000CF010000}"/>
    <cellStyle name="Accent1 5 3" xfId="473" xr:uid="{00000000-0005-0000-0000-0000D0010000}"/>
    <cellStyle name="Accent1 5 4" xfId="474" xr:uid="{00000000-0005-0000-0000-0000D1010000}"/>
    <cellStyle name="Accent1 6" xfId="475" xr:uid="{00000000-0005-0000-0000-0000D2010000}"/>
    <cellStyle name="Accent1 6 2" xfId="476" xr:uid="{00000000-0005-0000-0000-0000D3010000}"/>
    <cellStyle name="Accent1 6 3" xfId="477" xr:uid="{00000000-0005-0000-0000-0000D4010000}"/>
    <cellStyle name="Accent1 6 4" xfId="478" xr:uid="{00000000-0005-0000-0000-0000D5010000}"/>
    <cellStyle name="Accent1 7" xfId="479" xr:uid="{00000000-0005-0000-0000-0000D6010000}"/>
    <cellStyle name="Accent1 7 2" xfId="480" xr:uid="{00000000-0005-0000-0000-0000D7010000}"/>
    <cellStyle name="Accent1 7 3" xfId="481" xr:uid="{00000000-0005-0000-0000-0000D8010000}"/>
    <cellStyle name="Accent1 7 4" xfId="482" xr:uid="{00000000-0005-0000-0000-0000D9010000}"/>
    <cellStyle name="Accent1 8" xfId="483" xr:uid="{00000000-0005-0000-0000-0000DA010000}"/>
    <cellStyle name="Accent2 2" xfId="484" xr:uid="{00000000-0005-0000-0000-0000DB010000}"/>
    <cellStyle name="Accent2 2 2" xfId="485" xr:uid="{00000000-0005-0000-0000-0000DC010000}"/>
    <cellStyle name="Accent2 2 3" xfId="486" xr:uid="{00000000-0005-0000-0000-0000DD010000}"/>
    <cellStyle name="Accent2 2 4" xfId="487" xr:uid="{00000000-0005-0000-0000-0000DE010000}"/>
    <cellStyle name="Accent2 3" xfId="488" xr:uid="{00000000-0005-0000-0000-0000DF010000}"/>
    <cellStyle name="Accent2 3 2" xfId="489" xr:uid="{00000000-0005-0000-0000-0000E0010000}"/>
    <cellStyle name="Accent2 3 3" xfId="490" xr:uid="{00000000-0005-0000-0000-0000E1010000}"/>
    <cellStyle name="Accent2 3 4" xfId="491" xr:uid="{00000000-0005-0000-0000-0000E2010000}"/>
    <cellStyle name="Accent2 4" xfId="492" xr:uid="{00000000-0005-0000-0000-0000E3010000}"/>
    <cellStyle name="Accent2 4 2" xfId="493" xr:uid="{00000000-0005-0000-0000-0000E4010000}"/>
    <cellStyle name="Accent2 4 3" xfId="494" xr:uid="{00000000-0005-0000-0000-0000E5010000}"/>
    <cellStyle name="Accent2 4 4" xfId="495" xr:uid="{00000000-0005-0000-0000-0000E6010000}"/>
    <cellStyle name="Accent2 5" xfId="496" xr:uid="{00000000-0005-0000-0000-0000E7010000}"/>
    <cellStyle name="Accent2 5 2" xfId="497" xr:uid="{00000000-0005-0000-0000-0000E8010000}"/>
    <cellStyle name="Accent2 5 3" xfId="498" xr:uid="{00000000-0005-0000-0000-0000E9010000}"/>
    <cellStyle name="Accent2 5 4" xfId="499" xr:uid="{00000000-0005-0000-0000-0000EA010000}"/>
    <cellStyle name="Accent2 6" xfId="500" xr:uid="{00000000-0005-0000-0000-0000EB010000}"/>
    <cellStyle name="Accent2 6 2" xfId="501" xr:uid="{00000000-0005-0000-0000-0000EC010000}"/>
    <cellStyle name="Accent2 6 3" xfId="502" xr:uid="{00000000-0005-0000-0000-0000ED010000}"/>
    <cellStyle name="Accent2 6 4" xfId="503" xr:uid="{00000000-0005-0000-0000-0000EE010000}"/>
    <cellStyle name="Accent2 7" xfId="504" xr:uid="{00000000-0005-0000-0000-0000EF010000}"/>
    <cellStyle name="Accent2 7 2" xfId="505" xr:uid="{00000000-0005-0000-0000-0000F0010000}"/>
    <cellStyle name="Accent2 7 3" xfId="506" xr:uid="{00000000-0005-0000-0000-0000F1010000}"/>
    <cellStyle name="Accent2 7 4" xfId="507" xr:uid="{00000000-0005-0000-0000-0000F2010000}"/>
    <cellStyle name="Accent2 8" xfId="508" xr:uid="{00000000-0005-0000-0000-0000F3010000}"/>
    <cellStyle name="Accent3 2" xfId="509" xr:uid="{00000000-0005-0000-0000-0000F4010000}"/>
    <cellStyle name="Accent3 2 2" xfId="510" xr:uid="{00000000-0005-0000-0000-0000F5010000}"/>
    <cellStyle name="Accent3 2 3" xfId="511" xr:uid="{00000000-0005-0000-0000-0000F6010000}"/>
    <cellStyle name="Accent3 2 4" xfId="512" xr:uid="{00000000-0005-0000-0000-0000F7010000}"/>
    <cellStyle name="Accent3 3" xfId="513" xr:uid="{00000000-0005-0000-0000-0000F8010000}"/>
    <cellStyle name="Accent3 3 2" xfId="514" xr:uid="{00000000-0005-0000-0000-0000F9010000}"/>
    <cellStyle name="Accent3 3 3" xfId="515" xr:uid="{00000000-0005-0000-0000-0000FA010000}"/>
    <cellStyle name="Accent3 3 4" xfId="516" xr:uid="{00000000-0005-0000-0000-0000FB010000}"/>
    <cellStyle name="Accent3 4" xfId="517" xr:uid="{00000000-0005-0000-0000-0000FC010000}"/>
    <cellStyle name="Accent3 4 2" xfId="518" xr:uid="{00000000-0005-0000-0000-0000FD010000}"/>
    <cellStyle name="Accent3 4 3" xfId="519" xr:uid="{00000000-0005-0000-0000-0000FE010000}"/>
    <cellStyle name="Accent3 4 4" xfId="520" xr:uid="{00000000-0005-0000-0000-0000FF010000}"/>
    <cellStyle name="Accent3 5" xfId="521" xr:uid="{00000000-0005-0000-0000-000000020000}"/>
    <cellStyle name="Accent3 5 2" xfId="522" xr:uid="{00000000-0005-0000-0000-000001020000}"/>
    <cellStyle name="Accent3 5 3" xfId="523" xr:uid="{00000000-0005-0000-0000-000002020000}"/>
    <cellStyle name="Accent3 5 4" xfId="524" xr:uid="{00000000-0005-0000-0000-000003020000}"/>
    <cellStyle name="Accent3 6" xfId="525" xr:uid="{00000000-0005-0000-0000-000004020000}"/>
    <cellStyle name="Accent3 6 2" xfId="526" xr:uid="{00000000-0005-0000-0000-000005020000}"/>
    <cellStyle name="Accent3 6 3" xfId="527" xr:uid="{00000000-0005-0000-0000-000006020000}"/>
    <cellStyle name="Accent3 6 4" xfId="528" xr:uid="{00000000-0005-0000-0000-000007020000}"/>
    <cellStyle name="Accent3 7" xfId="529" xr:uid="{00000000-0005-0000-0000-000008020000}"/>
    <cellStyle name="Accent3 7 2" xfId="530" xr:uid="{00000000-0005-0000-0000-000009020000}"/>
    <cellStyle name="Accent3 7 3" xfId="531" xr:uid="{00000000-0005-0000-0000-00000A020000}"/>
    <cellStyle name="Accent3 7 4" xfId="532" xr:uid="{00000000-0005-0000-0000-00000B020000}"/>
    <cellStyle name="Accent3 8" xfId="533" xr:uid="{00000000-0005-0000-0000-00000C020000}"/>
    <cellStyle name="Accent4 2" xfId="534" xr:uid="{00000000-0005-0000-0000-00000D020000}"/>
    <cellStyle name="Accent4 2 2" xfId="535" xr:uid="{00000000-0005-0000-0000-00000E020000}"/>
    <cellStyle name="Accent4 2 3" xfId="536" xr:uid="{00000000-0005-0000-0000-00000F020000}"/>
    <cellStyle name="Accent4 2 4" xfId="537" xr:uid="{00000000-0005-0000-0000-000010020000}"/>
    <cellStyle name="Accent4 3" xfId="538" xr:uid="{00000000-0005-0000-0000-000011020000}"/>
    <cellStyle name="Accent4 3 2" xfId="539" xr:uid="{00000000-0005-0000-0000-000012020000}"/>
    <cellStyle name="Accent4 3 3" xfId="540" xr:uid="{00000000-0005-0000-0000-000013020000}"/>
    <cellStyle name="Accent4 3 4" xfId="541" xr:uid="{00000000-0005-0000-0000-000014020000}"/>
    <cellStyle name="Accent4 4" xfId="542" xr:uid="{00000000-0005-0000-0000-000015020000}"/>
    <cellStyle name="Accent4 4 2" xfId="543" xr:uid="{00000000-0005-0000-0000-000016020000}"/>
    <cellStyle name="Accent4 4 3" xfId="544" xr:uid="{00000000-0005-0000-0000-000017020000}"/>
    <cellStyle name="Accent4 4 4" xfId="545" xr:uid="{00000000-0005-0000-0000-000018020000}"/>
    <cellStyle name="Accent4 5" xfId="546" xr:uid="{00000000-0005-0000-0000-000019020000}"/>
    <cellStyle name="Accent4 5 2" xfId="547" xr:uid="{00000000-0005-0000-0000-00001A020000}"/>
    <cellStyle name="Accent4 5 3" xfId="548" xr:uid="{00000000-0005-0000-0000-00001B020000}"/>
    <cellStyle name="Accent4 5 4" xfId="549" xr:uid="{00000000-0005-0000-0000-00001C020000}"/>
    <cellStyle name="Accent4 6" xfId="550" xr:uid="{00000000-0005-0000-0000-00001D020000}"/>
    <cellStyle name="Accent4 6 2" xfId="551" xr:uid="{00000000-0005-0000-0000-00001E020000}"/>
    <cellStyle name="Accent4 6 3" xfId="552" xr:uid="{00000000-0005-0000-0000-00001F020000}"/>
    <cellStyle name="Accent4 6 4" xfId="553" xr:uid="{00000000-0005-0000-0000-000020020000}"/>
    <cellStyle name="Accent4 7" xfId="554" xr:uid="{00000000-0005-0000-0000-000021020000}"/>
    <cellStyle name="Accent4 7 2" xfId="555" xr:uid="{00000000-0005-0000-0000-000022020000}"/>
    <cellStyle name="Accent4 7 3" xfId="556" xr:uid="{00000000-0005-0000-0000-000023020000}"/>
    <cellStyle name="Accent4 7 4" xfId="557" xr:uid="{00000000-0005-0000-0000-000024020000}"/>
    <cellStyle name="Accent4 8" xfId="558" xr:uid="{00000000-0005-0000-0000-000025020000}"/>
    <cellStyle name="Accent5 2" xfId="559" xr:uid="{00000000-0005-0000-0000-000026020000}"/>
    <cellStyle name="Accent5 2 2" xfId="560" xr:uid="{00000000-0005-0000-0000-000027020000}"/>
    <cellStyle name="Accent5 2 3" xfId="561" xr:uid="{00000000-0005-0000-0000-000028020000}"/>
    <cellStyle name="Accent5 2 4" xfId="562" xr:uid="{00000000-0005-0000-0000-000029020000}"/>
    <cellStyle name="Accent5 3" xfId="563" xr:uid="{00000000-0005-0000-0000-00002A020000}"/>
    <cellStyle name="Accent5 3 2" xfId="564" xr:uid="{00000000-0005-0000-0000-00002B020000}"/>
    <cellStyle name="Accent5 3 3" xfId="565" xr:uid="{00000000-0005-0000-0000-00002C020000}"/>
    <cellStyle name="Accent5 3 4" xfId="566" xr:uid="{00000000-0005-0000-0000-00002D020000}"/>
    <cellStyle name="Accent5 4" xfId="567" xr:uid="{00000000-0005-0000-0000-00002E020000}"/>
    <cellStyle name="Accent5 4 2" xfId="568" xr:uid="{00000000-0005-0000-0000-00002F020000}"/>
    <cellStyle name="Accent5 4 3" xfId="569" xr:uid="{00000000-0005-0000-0000-000030020000}"/>
    <cellStyle name="Accent5 4 4" xfId="570" xr:uid="{00000000-0005-0000-0000-000031020000}"/>
    <cellStyle name="Accent5 5" xfId="571" xr:uid="{00000000-0005-0000-0000-000032020000}"/>
    <cellStyle name="Accent5 5 2" xfId="572" xr:uid="{00000000-0005-0000-0000-000033020000}"/>
    <cellStyle name="Accent5 5 3" xfId="573" xr:uid="{00000000-0005-0000-0000-000034020000}"/>
    <cellStyle name="Accent5 5 4" xfId="574" xr:uid="{00000000-0005-0000-0000-000035020000}"/>
    <cellStyle name="Accent5 6" xfId="575" xr:uid="{00000000-0005-0000-0000-000036020000}"/>
    <cellStyle name="Accent5 6 2" xfId="576" xr:uid="{00000000-0005-0000-0000-000037020000}"/>
    <cellStyle name="Accent5 6 3" xfId="577" xr:uid="{00000000-0005-0000-0000-000038020000}"/>
    <cellStyle name="Accent5 6 4" xfId="578" xr:uid="{00000000-0005-0000-0000-000039020000}"/>
    <cellStyle name="Accent5 7" xfId="579" xr:uid="{00000000-0005-0000-0000-00003A020000}"/>
    <cellStyle name="Accent5 7 2" xfId="580" xr:uid="{00000000-0005-0000-0000-00003B020000}"/>
    <cellStyle name="Accent5 7 3" xfId="581" xr:uid="{00000000-0005-0000-0000-00003C020000}"/>
    <cellStyle name="Accent5 7 4" xfId="582" xr:uid="{00000000-0005-0000-0000-00003D020000}"/>
    <cellStyle name="Accent5 8" xfId="583" xr:uid="{00000000-0005-0000-0000-00003E020000}"/>
    <cellStyle name="Accent6 2" xfId="584" xr:uid="{00000000-0005-0000-0000-00003F020000}"/>
    <cellStyle name="Accent6 2 2" xfId="585" xr:uid="{00000000-0005-0000-0000-000040020000}"/>
    <cellStyle name="Accent6 2 3" xfId="586" xr:uid="{00000000-0005-0000-0000-000041020000}"/>
    <cellStyle name="Accent6 2 4" xfId="587" xr:uid="{00000000-0005-0000-0000-000042020000}"/>
    <cellStyle name="Accent6 3" xfId="588" xr:uid="{00000000-0005-0000-0000-000043020000}"/>
    <cellStyle name="Accent6 3 2" xfId="589" xr:uid="{00000000-0005-0000-0000-000044020000}"/>
    <cellStyle name="Accent6 3 3" xfId="590" xr:uid="{00000000-0005-0000-0000-000045020000}"/>
    <cellStyle name="Accent6 3 4" xfId="591" xr:uid="{00000000-0005-0000-0000-000046020000}"/>
    <cellStyle name="Accent6 4" xfId="592" xr:uid="{00000000-0005-0000-0000-000047020000}"/>
    <cellStyle name="Accent6 4 2" xfId="593" xr:uid="{00000000-0005-0000-0000-000048020000}"/>
    <cellStyle name="Accent6 4 3" xfId="594" xr:uid="{00000000-0005-0000-0000-000049020000}"/>
    <cellStyle name="Accent6 4 4" xfId="595" xr:uid="{00000000-0005-0000-0000-00004A020000}"/>
    <cellStyle name="Accent6 5" xfId="596" xr:uid="{00000000-0005-0000-0000-00004B020000}"/>
    <cellStyle name="Accent6 5 2" xfId="597" xr:uid="{00000000-0005-0000-0000-00004C020000}"/>
    <cellStyle name="Accent6 5 3" xfId="598" xr:uid="{00000000-0005-0000-0000-00004D020000}"/>
    <cellStyle name="Accent6 5 4" xfId="599" xr:uid="{00000000-0005-0000-0000-00004E020000}"/>
    <cellStyle name="Accent6 6" xfId="600" xr:uid="{00000000-0005-0000-0000-00004F020000}"/>
    <cellStyle name="Accent6 6 2" xfId="601" xr:uid="{00000000-0005-0000-0000-000050020000}"/>
    <cellStyle name="Accent6 6 3" xfId="602" xr:uid="{00000000-0005-0000-0000-000051020000}"/>
    <cellStyle name="Accent6 6 4" xfId="603" xr:uid="{00000000-0005-0000-0000-000052020000}"/>
    <cellStyle name="Accent6 7" xfId="604" xr:uid="{00000000-0005-0000-0000-000053020000}"/>
    <cellStyle name="Accent6 7 2" xfId="605" xr:uid="{00000000-0005-0000-0000-000054020000}"/>
    <cellStyle name="Accent6 7 3" xfId="606" xr:uid="{00000000-0005-0000-0000-000055020000}"/>
    <cellStyle name="Accent6 7 4" xfId="607" xr:uid="{00000000-0005-0000-0000-000056020000}"/>
    <cellStyle name="Accent6 8" xfId="608" xr:uid="{00000000-0005-0000-0000-000057020000}"/>
    <cellStyle name="Bad 2" xfId="609" xr:uid="{00000000-0005-0000-0000-000058020000}"/>
    <cellStyle name="Bad 2 2" xfId="610" xr:uid="{00000000-0005-0000-0000-000059020000}"/>
    <cellStyle name="Bad 2 3" xfId="611" xr:uid="{00000000-0005-0000-0000-00005A020000}"/>
    <cellStyle name="Bad 2 4" xfId="612" xr:uid="{00000000-0005-0000-0000-00005B020000}"/>
    <cellStyle name="Bad 3" xfId="613" xr:uid="{00000000-0005-0000-0000-00005C020000}"/>
    <cellStyle name="Bad 3 2" xfId="614" xr:uid="{00000000-0005-0000-0000-00005D020000}"/>
    <cellStyle name="Bad 3 3" xfId="615" xr:uid="{00000000-0005-0000-0000-00005E020000}"/>
    <cellStyle name="Bad 3 4" xfId="616" xr:uid="{00000000-0005-0000-0000-00005F020000}"/>
    <cellStyle name="Bad 4" xfId="617" xr:uid="{00000000-0005-0000-0000-000060020000}"/>
    <cellStyle name="Bad 4 2" xfId="618" xr:uid="{00000000-0005-0000-0000-000061020000}"/>
    <cellStyle name="Bad 4 3" xfId="619" xr:uid="{00000000-0005-0000-0000-000062020000}"/>
    <cellStyle name="Bad 4 4" xfId="620" xr:uid="{00000000-0005-0000-0000-000063020000}"/>
    <cellStyle name="Bad 5" xfId="621" xr:uid="{00000000-0005-0000-0000-000064020000}"/>
    <cellStyle name="Bad 5 2" xfId="622" xr:uid="{00000000-0005-0000-0000-000065020000}"/>
    <cellStyle name="Bad 5 3" xfId="623" xr:uid="{00000000-0005-0000-0000-000066020000}"/>
    <cellStyle name="Bad 5 4" xfId="624" xr:uid="{00000000-0005-0000-0000-000067020000}"/>
    <cellStyle name="Bad 6" xfId="625" xr:uid="{00000000-0005-0000-0000-000068020000}"/>
    <cellStyle name="Bad 6 2" xfId="626" xr:uid="{00000000-0005-0000-0000-000069020000}"/>
    <cellStyle name="Bad 6 3" xfId="627" xr:uid="{00000000-0005-0000-0000-00006A020000}"/>
    <cellStyle name="Bad 6 4" xfId="628" xr:uid="{00000000-0005-0000-0000-00006B020000}"/>
    <cellStyle name="Bad 7" xfId="629" xr:uid="{00000000-0005-0000-0000-00006C020000}"/>
    <cellStyle name="Bad 7 2" xfId="630" xr:uid="{00000000-0005-0000-0000-00006D020000}"/>
    <cellStyle name="Bad 7 3" xfId="631" xr:uid="{00000000-0005-0000-0000-00006E020000}"/>
    <cellStyle name="Bad 7 4" xfId="632" xr:uid="{00000000-0005-0000-0000-00006F020000}"/>
    <cellStyle name="Bad 8" xfId="633" xr:uid="{00000000-0005-0000-0000-000070020000}"/>
    <cellStyle name="Calculation 2" xfId="634" xr:uid="{00000000-0005-0000-0000-000071020000}"/>
    <cellStyle name="Calculation 2 2" xfId="635" xr:uid="{00000000-0005-0000-0000-000072020000}"/>
    <cellStyle name="Calculation 2 3" xfId="636" xr:uid="{00000000-0005-0000-0000-000073020000}"/>
    <cellStyle name="Calculation 2 4" xfId="637" xr:uid="{00000000-0005-0000-0000-000074020000}"/>
    <cellStyle name="Calculation 3" xfId="638" xr:uid="{00000000-0005-0000-0000-000075020000}"/>
    <cellStyle name="Calculation 3 2" xfId="639" xr:uid="{00000000-0005-0000-0000-000076020000}"/>
    <cellStyle name="Calculation 3 3" xfId="640" xr:uid="{00000000-0005-0000-0000-000077020000}"/>
    <cellStyle name="Calculation 3 4" xfId="641" xr:uid="{00000000-0005-0000-0000-000078020000}"/>
    <cellStyle name="Calculation 4" xfId="642" xr:uid="{00000000-0005-0000-0000-000079020000}"/>
    <cellStyle name="Calculation 4 2" xfId="643" xr:uid="{00000000-0005-0000-0000-00007A020000}"/>
    <cellStyle name="Calculation 4 3" xfId="644" xr:uid="{00000000-0005-0000-0000-00007B020000}"/>
    <cellStyle name="Calculation 4 4" xfId="645" xr:uid="{00000000-0005-0000-0000-00007C020000}"/>
    <cellStyle name="Calculation 5" xfId="646" xr:uid="{00000000-0005-0000-0000-00007D020000}"/>
    <cellStyle name="Calculation 5 2" xfId="647" xr:uid="{00000000-0005-0000-0000-00007E020000}"/>
    <cellStyle name="Calculation 5 3" xfId="648" xr:uid="{00000000-0005-0000-0000-00007F020000}"/>
    <cellStyle name="Calculation 5 4" xfId="649" xr:uid="{00000000-0005-0000-0000-000080020000}"/>
    <cellStyle name="Calculation 6" xfId="650" xr:uid="{00000000-0005-0000-0000-000081020000}"/>
    <cellStyle name="Calculation 6 2" xfId="651" xr:uid="{00000000-0005-0000-0000-000082020000}"/>
    <cellStyle name="Calculation 6 3" xfId="652" xr:uid="{00000000-0005-0000-0000-000083020000}"/>
    <cellStyle name="Calculation 6 4" xfId="653" xr:uid="{00000000-0005-0000-0000-000084020000}"/>
    <cellStyle name="Calculation 7" xfId="654" xr:uid="{00000000-0005-0000-0000-000085020000}"/>
    <cellStyle name="Calculation 7 2" xfId="655" xr:uid="{00000000-0005-0000-0000-000086020000}"/>
    <cellStyle name="Calculation 7 3" xfId="656" xr:uid="{00000000-0005-0000-0000-000087020000}"/>
    <cellStyle name="Calculation 7 4" xfId="657" xr:uid="{00000000-0005-0000-0000-000088020000}"/>
    <cellStyle name="Calculation 8" xfId="658" xr:uid="{00000000-0005-0000-0000-000089020000}"/>
    <cellStyle name="Check Cell 2" xfId="659" xr:uid="{00000000-0005-0000-0000-00008A020000}"/>
    <cellStyle name="Check Cell 2 2" xfId="660" xr:uid="{00000000-0005-0000-0000-00008B020000}"/>
    <cellStyle name="Check Cell 2 3" xfId="661" xr:uid="{00000000-0005-0000-0000-00008C020000}"/>
    <cellStyle name="Check Cell 2 4" xfId="662" xr:uid="{00000000-0005-0000-0000-00008D020000}"/>
    <cellStyle name="Check Cell 3" xfId="663" xr:uid="{00000000-0005-0000-0000-00008E020000}"/>
    <cellStyle name="Check Cell 3 2" xfId="664" xr:uid="{00000000-0005-0000-0000-00008F020000}"/>
    <cellStyle name="Check Cell 3 3" xfId="665" xr:uid="{00000000-0005-0000-0000-000090020000}"/>
    <cellStyle name="Check Cell 3 4" xfId="666" xr:uid="{00000000-0005-0000-0000-000091020000}"/>
    <cellStyle name="Check Cell 4" xfId="667" xr:uid="{00000000-0005-0000-0000-000092020000}"/>
    <cellStyle name="Check Cell 4 2" xfId="668" xr:uid="{00000000-0005-0000-0000-000093020000}"/>
    <cellStyle name="Check Cell 4 3" xfId="669" xr:uid="{00000000-0005-0000-0000-000094020000}"/>
    <cellStyle name="Check Cell 4 4" xfId="670" xr:uid="{00000000-0005-0000-0000-000095020000}"/>
    <cellStyle name="Check Cell 5" xfId="671" xr:uid="{00000000-0005-0000-0000-000096020000}"/>
    <cellStyle name="Check Cell 5 2" xfId="672" xr:uid="{00000000-0005-0000-0000-000097020000}"/>
    <cellStyle name="Check Cell 5 3" xfId="673" xr:uid="{00000000-0005-0000-0000-000098020000}"/>
    <cellStyle name="Check Cell 5 4" xfId="674" xr:uid="{00000000-0005-0000-0000-000099020000}"/>
    <cellStyle name="Check Cell 6" xfId="675" xr:uid="{00000000-0005-0000-0000-00009A020000}"/>
    <cellStyle name="Check Cell 6 2" xfId="676" xr:uid="{00000000-0005-0000-0000-00009B020000}"/>
    <cellStyle name="Check Cell 6 3" xfId="677" xr:uid="{00000000-0005-0000-0000-00009C020000}"/>
    <cellStyle name="Check Cell 6 4" xfId="678" xr:uid="{00000000-0005-0000-0000-00009D020000}"/>
    <cellStyle name="Check Cell 7" xfId="679" xr:uid="{00000000-0005-0000-0000-00009E020000}"/>
    <cellStyle name="Check Cell 7 2" xfId="680" xr:uid="{00000000-0005-0000-0000-00009F020000}"/>
    <cellStyle name="Check Cell 7 3" xfId="681" xr:uid="{00000000-0005-0000-0000-0000A0020000}"/>
    <cellStyle name="Check Cell 7 4" xfId="682" xr:uid="{00000000-0005-0000-0000-0000A1020000}"/>
    <cellStyle name="Check Cell 8" xfId="683" xr:uid="{00000000-0005-0000-0000-0000A2020000}"/>
    <cellStyle name="Comma" xfId="1" builtinId="3"/>
    <cellStyle name="Comma [0] 2" xfId="1183" xr:uid="{00000000-0005-0000-0000-0000A4020000}"/>
    <cellStyle name="Comma 10" xfId="684" xr:uid="{00000000-0005-0000-0000-0000A5020000}"/>
    <cellStyle name="Comma 10 2" xfId="685" xr:uid="{00000000-0005-0000-0000-0000A6020000}"/>
    <cellStyle name="Comma 10 3" xfId="686" xr:uid="{00000000-0005-0000-0000-0000A7020000}"/>
    <cellStyle name="Comma 10 3 2" xfId="1184" xr:uid="{00000000-0005-0000-0000-0000A8020000}"/>
    <cellStyle name="Comma 10 3 2 2" xfId="1185" xr:uid="{00000000-0005-0000-0000-0000A9020000}"/>
    <cellStyle name="Comma 10 3 3" xfId="1186" xr:uid="{00000000-0005-0000-0000-0000AA020000}"/>
    <cellStyle name="Comma 10 3 4" xfId="1187" xr:uid="{00000000-0005-0000-0000-0000AB020000}"/>
    <cellStyle name="Comma 10 4" xfId="1188" xr:uid="{00000000-0005-0000-0000-0000AC020000}"/>
    <cellStyle name="Comma 10 4 2" xfId="1189" xr:uid="{00000000-0005-0000-0000-0000AD020000}"/>
    <cellStyle name="Comma 10 5" xfId="1190" xr:uid="{00000000-0005-0000-0000-0000AE020000}"/>
    <cellStyle name="Comma 10 6" xfId="1191" xr:uid="{00000000-0005-0000-0000-0000AF020000}"/>
    <cellStyle name="Comma 11" xfId="687" xr:uid="{00000000-0005-0000-0000-0000B0020000}"/>
    <cellStyle name="Comma 11 2" xfId="688" xr:uid="{00000000-0005-0000-0000-0000B1020000}"/>
    <cellStyle name="Comma 11 2 2" xfId="1192" xr:uid="{00000000-0005-0000-0000-0000B2020000}"/>
    <cellStyle name="Comma 11 2 2 2" xfId="1193" xr:uid="{00000000-0005-0000-0000-0000B3020000}"/>
    <cellStyle name="Comma 11 2 3" xfId="1194" xr:uid="{00000000-0005-0000-0000-0000B4020000}"/>
    <cellStyle name="Comma 11 2 4" xfId="1195" xr:uid="{00000000-0005-0000-0000-0000B5020000}"/>
    <cellStyle name="Comma 11 3" xfId="1196" xr:uid="{00000000-0005-0000-0000-0000B6020000}"/>
    <cellStyle name="Comma 11 3 2" xfId="1197" xr:uid="{00000000-0005-0000-0000-0000B7020000}"/>
    <cellStyle name="Comma 11 4" xfId="1198" xr:uid="{00000000-0005-0000-0000-0000B8020000}"/>
    <cellStyle name="Comma 11 5" xfId="1199" xr:uid="{00000000-0005-0000-0000-0000B9020000}"/>
    <cellStyle name="Comma 12" xfId="689" xr:uid="{00000000-0005-0000-0000-0000BA020000}"/>
    <cellStyle name="Comma 12 2" xfId="690" xr:uid="{00000000-0005-0000-0000-0000BB020000}"/>
    <cellStyle name="Comma 12 2 2" xfId="1200" xr:uid="{00000000-0005-0000-0000-0000BC020000}"/>
    <cellStyle name="Comma 12 2 2 2" xfId="1201" xr:uid="{00000000-0005-0000-0000-0000BD020000}"/>
    <cellStyle name="Comma 12 2 3" xfId="1202" xr:uid="{00000000-0005-0000-0000-0000BE020000}"/>
    <cellStyle name="Comma 12 2 4" xfId="1203" xr:uid="{00000000-0005-0000-0000-0000BF020000}"/>
    <cellStyle name="Comma 12 3" xfId="1204" xr:uid="{00000000-0005-0000-0000-0000C0020000}"/>
    <cellStyle name="Comma 12 3 2" xfId="1205" xr:uid="{00000000-0005-0000-0000-0000C1020000}"/>
    <cellStyle name="Comma 12 4" xfId="1206" xr:uid="{00000000-0005-0000-0000-0000C2020000}"/>
    <cellStyle name="Comma 12 5" xfId="1207" xr:uid="{00000000-0005-0000-0000-0000C3020000}"/>
    <cellStyle name="Comma 13" xfId="691" xr:uid="{00000000-0005-0000-0000-0000C4020000}"/>
    <cellStyle name="Comma 13 2" xfId="692" xr:uid="{00000000-0005-0000-0000-0000C5020000}"/>
    <cellStyle name="Comma 13 2 2" xfId="1208" xr:uid="{00000000-0005-0000-0000-0000C6020000}"/>
    <cellStyle name="Comma 13 2 2 2" xfId="1209" xr:uid="{00000000-0005-0000-0000-0000C7020000}"/>
    <cellStyle name="Comma 13 2 3" xfId="1210" xr:uid="{00000000-0005-0000-0000-0000C8020000}"/>
    <cellStyle name="Comma 13 2 4" xfId="1211" xr:uid="{00000000-0005-0000-0000-0000C9020000}"/>
    <cellStyle name="Comma 13 3" xfId="1212" xr:uid="{00000000-0005-0000-0000-0000CA020000}"/>
    <cellStyle name="Comma 13 3 2" xfId="1213" xr:uid="{00000000-0005-0000-0000-0000CB020000}"/>
    <cellStyle name="Comma 13 4" xfId="1214" xr:uid="{00000000-0005-0000-0000-0000CC020000}"/>
    <cellStyle name="Comma 13 5" xfId="1215" xr:uid="{00000000-0005-0000-0000-0000CD020000}"/>
    <cellStyle name="Comma 14" xfId="693" xr:uid="{00000000-0005-0000-0000-0000CE020000}"/>
    <cellStyle name="Comma 14 2" xfId="694" xr:uid="{00000000-0005-0000-0000-0000CF020000}"/>
    <cellStyle name="Comma 14 2 2" xfId="1216" xr:uid="{00000000-0005-0000-0000-0000D0020000}"/>
    <cellStyle name="Comma 14 2 2 2" xfId="1217" xr:uid="{00000000-0005-0000-0000-0000D1020000}"/>
    <cellStyle name="Comma 14 2 3" xfId="1218" xr:uid="{00000000-0005-0000-0000-0000D2020000}"/>
    <cellStyle name="Comma 14 2 4" xfId="1219" xr:uid="{00000000-0005-0000-0000-0000D3020000}"/>
    <cellStyle name="Comma 14 3" xfId="1220" xr:uid="{00000000-0005-0000-0000-0000D4020000}"/>
    <cellStyle name="Comma 14 3 2" xfId="1221" xr:uid="{00000000-0005-0000-0000-0000D5020000}"/>
    <cellStyle name="Comma 14 4" xfId="1222" xr:uid="{00000000-0005-0000-0000-0000D6020000}"/>
    <cellStyle name="Comma 14 5" xfId="1223" xr:uid="{00000000-0005-0000-0000-0000D7020000}"/>
    <cellStyle name="Comma 15" xfId="695" xr:uid="{00000000-0005-0000-0000-0000D8020000}"/>
    <cellStyle name="Comma 15 2" xfId="696" xr:uid="{00000000-0005-0000-0000-0000D9020000}"/>
    <cellStyle name="Comma 15 2 2" xfId="1224" xr:uid="{00000000-0005-0000-0000-0000DA020000}"/>
    <cellStyle name="Comma 15 2 2 2" xfId="1225" xr:uid="{00000000-0005-0000-0000-0000DB020000}"/>
    <cellStyle name="Comma 15 2 3" xfId="1226" xr:uid="{00000000-0005-0000-0000-0000DC020000}"/>
    <cellStyle name="Comma 15 2 4" xfId="1227" xr:uid="{00000000-0005-0000-0000-0000DD020000}"/>
    <cellStyle name="Comma 15 3" xfId="1228" xr:uid="{00000000-0005-0000-0000-0000DE020000}"/>
    <cellStyle name="Comma 15 3 2" xfId="1229" xr:uid="{00000000-0005-0000-0000-0000DF020000}"/>
    <cellStyle name="Comma 15 4" xfId="1230" xr:uid="{00000000-0005-0000-0000-0000E0020000}"/>
    <cellStyle name="Comma 15 5" xfId="1231" xr:uid="{00000000-0005-0000-0000-0000E1020000}"/>
    <cellStyle name="Comma 16" xfId="697" xr:uid="{00000000-0005-0000-0000-0000E2020000}"/>
    <cellStyle name="Comma 16 2" xfId="698" xr:uid="{00000000-0005-0000-0000-0000E3020000}"/>
    <cellStyle name="Comma 16 2 2" xfId="1232" xr:uid="{00000000-0005-0000-0000-0000E4020000}"/>
    <cellStyle name="Comma 16 2 2 2" xfId="1233" xr:uid="{00000000-0005-0000-0000-0000E5020000}"/>
    <cellStyle name="Comma 16 2 3" xfId="1234" xr:uid="{00000000-0005-0000-0000-0000E6020000}"/>
    <cellStyle name="Comma 16 2 4" xfId="1235" xr:uid="{00000000-0005-0000-0000-0000E7020000}"/>
    <cellStyle name="Comma 16 3" xfId="1236" xr:uid="{00000000-0005-0000-0000-0000E8020000}"/>
    <cellStyle name="Comma 16 3 2" xfId="1237" xr:uid="{00000000-0005-0000-0000-0000E9020000}"/>
    <cellStyle name="Comma 16 4" xfId="1238" xr:uid="{00000000-0005-0000-0000-0000EA020000}"/>
    <cellStyle name="Comma 16 5" xfId="1239" xr:uid="{00000000-0005-0000-0000-0000EB020000}"/>
    <cellStyle name="Comma 16 6" xfId="1240" xr:uid="{00000000-0005-0000-0000-0000EC020000}"/>
    <cellStyle name="Comma 17" xfId="699" xr:uid="{00000000-0005-0000-0000-0000ED020000}"/>
    <cellStyle name="Comma 17 2" xfId="700" xr:uid="{00000000-0005-0000-0000-0000EE020000}"/>
    <cellStyle name="Comma 17 2 2" xfId="1241" xr:uid="{00000000-0005-0000-0000-0000EF020000}"/>
    <cellStyle name="Comma 17 2 2 2" xfId="1242" xr:uid="{00000000-0005-0000-0000-0000F0020000}"/>
    <cellStyle name="Comma 17 2 3" xfId="1243" xr:uid="{00000000-0005-0000-0000-0000F1020000}"/>
    <cellStyle name="Comma 17 2 4" xfId="1244" xr:uid="{00000000-0005-0000-0000-0000F2020000}"/>
    <cellStyle name="Comma 17 3" xfId="1245" xr:uid="{00000000-0005-0000-0000-0000F3020000}"/>
    <cellStyle name="Comma 17 3 2" xfId="1246" xr:uid="{00000000-0005-0000-0000-0000F4020000}"/>
    <cellStyle name="Comma 17 4" xfId="1247" xr:uid="{00000000-0005-0000-0000-0000F5020000}"/>
    <cellStyle name="Comma 17 5" xfId="1248" xr:uid="{00000000-0005-0000-0000-0000F6020000}"/>
    <cellStyle name="Comma 18" xfId="701" xr:uid="{00000000-0005-0000-0000-0000F7020000}"/>
    <cellStyle name="Comma 18 2" xfId="1249" xr:uid="{00000000-0005-0000-0000-0000F8020000}"/>
    <cellStyle name="Comma 18 2 2" xfId="1250" xr:uid="{00000000-0005-0000-0000-0000F9020000}"/>
    <cellStyle name="Comma 18 2 2 2" xfId="1251" xr:uid="{00000000-0005-0000-0000-0000FA020000}"/>
    <cellStyle name="Comma 18 2 3" xfId="1252" xr:uid="{00000000-0005-0000-0000-0000FB020000}"/>
    <cellStyle name="Comma 18 3" xfId="1253" xr:uid="{00000000-0005-0000-0000-0000FC020000}"/>
    <cellStyle name="Comma 18 3 2" xfId="1254" xr:uid="{00000000-0005-0000-0000-0000FD020000}"/>
    <cellStyle name="Comma 18 4" xfId="1255" xr:uid="{00000000-0005-0000-0000-0000FE020000}"/>
    <cellStyle name="Comma 18 5" xfId="1256" xr:uid="{00000000-0005-0000-0000-0000FF020000}"/>
    <cellStyle name="Comma 19" xfId="702" xr:uid="{00000000-0005-0000-0000-000000030000}"/>
    <cellStyle name="Comma 19 2" xfId="1257" xr:uid="{00000000-0005-0000-0000-000001030000}"/>
    <cellStyle name="Comma 19 3" xfId="1258" xr:uid="{00000000-0005-0000-0000-000002030000}"/>
    <cellStyle name="Comma 19 4" xfId="1259" xr:uid="{00000000-0005-0000-0000-000003030000}"/>
    <cellStyle name="Comma 2" xfId="6" xr:uid="{00000000-0005-0000-0000-000004030000}"/>
    <cellStyle name="Comma 2 2" xfId="703" xr:uid="{00000000-0005-0000-0000-000005030000}"/>
    <cellStyle name="Comma 2 3" xfId="704" xr:uid="{00000000-0005-0000-0000-000006030000}"/>
    <cellStyle name="Comma 2 3 2" xfId="705" xr:uid="{00000000-0005-0000-0000-000007030000}"/>
    <cellStyle name="Comma 2 3 2 2" xfId="1260" xr:uid="{00000000-0005-0000-0000-000008030000}"/>
    <cellStyle name="Comma 2 3 2 2 2" xfId="1261" xr:uid="{00000000-0005-0000-0000-000009030000}"/>
    <cellStyle name="Comma 2 3 2 3" xfId="1262" xr:uid="{00000000-0005-0000-0000-00000A030000}"/>
    <cellStyle name="Comma 2 3 2 4" xfId="1263" xr:uid="{00000000-0005-0000-0000-00000B030000}"/>
    <cellStyle name="Comma 2 3 3" xfId="1264" xr:uid="{00000000-0005-0000-0000-00000C030000}"/>
    <cellStyle name="Comma 2 3 3 2" xfId="1265" xr:uid="{00000000-0005-0000-0000-00000D030000}"/>
    <cellStyle name="Comma 2 3 4" xfId="1266" xr:uid="{00000000-0005-0000-0000-00000E030000}"/>
    <cellStyle name="Comma 2 3 5" xfId="1267" xr:uid="{00000000-0005-0000-0000-00000F030000}"/>
    <cellStyle name="Comma 2 4" xfId="706" xr:uid="{00000000-0005-0000-0000-000010030000}"/>
    <cellStyle name="Comma 2 5" xfId="707" xr:uid="{00000000-0005-0000-0000-000011030000}"/>
    <cellStyle name="Comma 2 6" xfId="708" xr:uid="{00000000-0005-0000-0000-000012030000}"/>
    <cellStyle name="Comma 2 7" xfId="1268" xr:uid="{00000000-0005-0000-0000-000013030000}"/>
    <cellStyle name="Comma 2_2012-13 Distr" xfId="709" xr:uid="{00000000-0005-0000-0000-000014030000}"/>
    <cellStyle name="Comma 20" xfId="1269" xr:uid="{00000000-0005-0000-0000-000015030000}"/>
    <cellStyle name="Comma 21" xfId="1270" xr:uid="{00000000-0005-0000-0000-000016030000}"/>
    <cellStyle name="Comma 22" xfId="1271" xr:uid="{00000000-0005-0000-0000-000017030000}"/>
    <cellStyle name="Comma 23" xfId="1272" xr:uid="{00000000-0005-0000-0000-000018030000}"/>
    <cellStyle name="Comma 24" xfId="1273" xr:uid="{00000000-0005-0000-0000-000019030000}"/>
    <cellStyle name="Comma 25" xfId="1274" xr:uid="{00000000-0005-0000-0000-00001A030000}"/>
    <cellStyle name="Comma 3" xfId="710" xr:uid="{00000000-0005-0000-0000-00001B030000}"/>
    <cellStyle name="Comma 3 2" xfId="711" xr:uid="{00000000-0005-0000-0000-00001C030000}"/>
    <cellStyle name="Comma 3 2 2" xfId="1275" xr:uid="{00000000-0005-0000-0000-00001D030000}"/>
    <cellStyle name="Comma 3 2 2 2" xfId="1276" xr:uid="{00000000-0005-0000-0000-00001E030000}"/>
    <cellStyle name="Comma 3 3" xfId="712" xr:uid="{00000000-0005-0000-0000-00001F030000}"/>
    <cellStyle name="Comma 3 4" xfId="713" xr:uid="{00000000-0005-0000-0000-000020030000}"/>
    <cellStyle name="Comma 3 4 2" xfId="1277" xr:uid="{00000000-0005-0000-0000-000021030000}"/>
    <cellStyle name="Comma 3 4 2 2" xfId="1278" xr:uid="{00000000-0005-0000-0000-000022030000}"/>
    <cellStyle name="Comma 3 4 3" xfId="1279" xr:uid="{00000000-0005-0000-0000-000023030000}"/>
    <cellStyle name="Comma 3 4 4" xfId="1280" xr:uid="{00000000-0005-0000-0000-000024030000}"/>
    <cellStyle name="Comma 3 5" xfId="1281" xr:uid="{00000000-0005-0000-0000-000025030000}"/>
    <cellStyle name="Comma 3 5 2" xfId="1282" xr:uid="{00000000-0005-0000-0000-000026030000}"/>
    <cellStyle name="Comma 3 6" xfId="1283" xr:uid="{00000000-0005-0000-0000-000027030000}"/>
    <cellStyle name="Comma 3 7" xfId="1284" xr:uid="{00000000-0005-0000-0000-000028030000}"/>
    <cellStyle name="Comma 4" xfId="714" xr:uid="{00000000-0005-0000-0000-000029030000}"/>
    <cellStyle name="Comma 4 2" xfId="715" xr:uid="{00000000-0005-0000-0000-00002A030000}"/>
    <cellStyle name="Comma 4 3" xfId="716" xr:uid="{00000000-0005-0000-0000-00002B030000}"/>
    <cellStyle name="Comma 4 3 2" xfId="717" xr:uid="{00000000-0005-0000-0000-00002C030000}"/>
    <cellStyle name="Comma 4 3 2 2" xfId="1285" xr:uid="{00000000-0005-0000-0000-00002D030000}"/>
    <cellStyle name="Comma 4 3 2 2 2" xfId="1286" xr:uid="{00000000-0005-0000-0000-00002E030000}"/>
    <cellStyle name="Comma 4 3 2 3" xfId="1287" xr:uid="{00000000-0005-0000-0000-00002F030000}"/>
    <cellStyle name="Comma 4 3 2 4" xfId="1288" xr:uid="{00000000-0005-0000-0000-000030030000}"/>
    <cellStyle name="Comma 4 3 3" xfId="1289" xr:uid="{00000000-0005-0000-0000-000031030000}"/>
    <cellStyle name="Comma 4 3 3 2" xfId="1290" xr:uid="{00000000-0005-0000-0000-000032030000}"/>
    <cellStyle name="Comma 4 3 4" xfId="1291" xr:uid="{00000000-0005-0000-0000-000033030000}"/>
    <cellStyle name="Comma 4 3 5" xfId="1292" xr:uid="{00000000-0005-0000-0000-000034030000}"/>
    <cellStyle name="Comma 5" xfId="718" xr:uid="{00000000-0005-0000-0000-000035030000}"/>
    <cellStyle name="Comma 5 2" xfId="719" xr:uid="{00000000-0005-0000-0000-000036030000}"/>
    <cellStyle name="Comma 5 2 2" xfId="720" xr:uid="{00000000-0005-0000-0000-000037030000}"/>
    <cellStyle name="Comma 5 2 2 2" xfId="1293" xr:uid="{00000000-0005-0000-0000-000038030000}"/>
    <cellStyle name="Comma 5 2 2 2 2" xfId="1294" xr:uid="{00000000-0005-0000-0000-000039030000}"/>
    <cellStyle name="Comma 5 2 2 3" xfId="1295" xr:uid="{00000000-0005-0000-0000-00003A030000}"/>
    <cellStyle name="Comma 5 2 2 4" xfId="1296" xr:uid="{00000000-0005-0000-0000-00003B030000}"/>
    <cellStyle name="Comma 5 2 3" xfId="1297" xr:uid="{00000000-0005-0000-0000-00003C030000}"/>
    <cellStyle name="Comma 5 2 3 2" xfId="1298" xr:uid="{00000000-0005-0000-0000-00003D030000}"/>
    <cellStyle name="Comma 5 2 4" xfId="1299" xr:uid="{00000000-0005-0000-0000-00003E030000}"/>
    <cellStyle name="Comma 5 2 5" xfId="1300" xr:uid="{00000000-0005-0000-0000-00003F030000}"/>
    <cellStyle name="Comma 6" xfId="721" xr:uid="{00000000-0005-0000-0000-000040030000}"/>
    <cellStyle name="Comma 6 2" xfId="722" xr:uid="{00000000-0005-0000-0000-000041030000}"/>
    <cellStyle name="Comma 6 2 2" xfId="723" xr:uid="{00000000-0005-0000-0000-000042030000}"/>
    <cellStyle name="Comma 6 2 2 2" xfId="1301" xr:uid="{00000000-0005-0000-0000-000043030000}"/>
    <cellStyle name="Comma 6 2 2 2 2" xfId="1302" xr:uid="{00000000-0005-0000-0000-000044030000}"/>
    <cellStyle name="Comma 6 2 2 3" xfId="1303" xr:uid="{00000000-0005-0000-0000-000045030000}"/>
    <cellStyle name="Comma 6 2 2 4" xfId="1304" xr:uid="{00000000-0005-0000-0000-000046030000}"/>
    <cellStyle name="Comma 6 2 3" xfId="1305" xr:uid="{00000000-0005-0000-0000-000047030000}"/>
    <cellStyle name="Comma 6 2 3 2" xfId="1306" xr:uid="{00000000-0005-0000-0000-000048030000}"/>
    <cellStyle name="Comma 6 2 4" xfId="1307" xr:uid="{00000000-0005-0000-0000-000049030000}"/>
    <cellStyle name="Comma 6 2 5" xfId="1308" xr:uid="{00000000-0005-0000-0000-00004A030000}"/>
    <cellStyle name="Comma 7" xfId="724" xr:uid="{00000000-0005-0000-0000-00004B030000}"/>
    <cellStyle name="Comma 7 2" xfId="725" xr:uid="{00000000-0005-0000-0000-00004C030000}"/>
    <cellStyle name="Comma 7 2 2" xfId="1309" xr:uid="{00000000-0005-0000-0000-00004D030000}"/>
    <cellStyle name="Comma 7 2 2 2" xfId="1310" xr:uid="{00000000-0005-0000-0000-00004E030000}"/>
    <cellStyle name="Comma 7 2 3" xfId="1311" xr:uid="{00000000-0005-0000-0000-00004F030000}"/>
    <cellStyle name="Comma 7 2 4" xfId="1312" xr:uid="{00000000-0005-0000-0000-000050030000}"/>
    <cellStyle name="Comma 7 3" xfId="1313" xr:uid="{00000000-0005-0000-0000-000051030000}"/>
    <cellStyle name="Comma 7 3 2" xfId="1314" xr:uid="{00000000-0005-0000-0000-000052030000}"/>
    <cellStyle name="Comma 7 4" xfId="1315" xr:uid="{00000000-0005-0000-0000-000053030000}"/>
    <cellStyle name="Comma 7 5" xfId="1316" xr:uid="{00000000-0005-0000-0000-000054030000}"/>
    <cellStyle name="Comma 8" xfId="726" xr:uid="{00000000-0005-0000-0000-000055030000}"/>
    <cellStyle name="Comma 8 2" xfId="727" xr:uid="{00000000-0005-0000-0000-000056030000}"/>
    <cellStyle name="Comma 8 2 2" xfId="1317" xr:uid="{00000000-0005-0000-0000-000057030000}"/>
    <cellStyle name="Comma 8 2 2 2" xfId="1318" xr:uid="{00000000-0005-0000-0000-000058030000}"/>
    <cellStyle name="Comma 8 2 3" xfId="1319" xr:uid="{00000000-0005-0000-0000-000059030000}"/>
    <cellStyle name="Comma 8 2 4" xfId="1320" xr:uid="{00000000-0005-0000-0000-00005A030000}"/>
    <cellStyle name="Comma 8 3" xfId="1321" xr:uid="{00000000-0005-0000-0000-00005B030000}"/>
    <cellStyle name="Comma 8 3 2" xfId="1322" xr:uid="{00000000-0005-0000-0000-00005C030000}"/>
    <cellStyle name="Comma 8 4" xfId="1323" xr:uid="{00000000-0005-0000-0000-00005D030000}"/>
    <cellStyle name="Comma 8 5" xfId="1324" xr:uid="{00000000-0005-0000-0000-00005E030000}"/>
    <cellStyle name="Comma 9" xfId="728" xr:uid="{00000000-0005-0000-0000-00005F030000}"/>
    <cellStyle name="Comma 9 2" xfId="729" xr:uid="{00000000-0005-0000-0000-000060030000}"/>
    <cellStyle name="Comma 9 3" xfId="730" xr:uid="{00000000-0005-0000-0000-000061030000}"/>
    <cellStyle name="Comma 9 3 2" xfId="1325" xr:uid="{00000000-0005-0000-0000-000062030000}"/>
    <cellStyle name="Comma 9 3 2 2" xfId="1326" xr:uid="{00000000-0005-0000-0000-000063030000}"/>
    <cellStyle name="Comma 9 3 3" xfId="1327" xr:uid="{00000000-0005-0000-0000-000064030000}"/>
    <cellStyle name="Comma 9 3 4" xfId="1328" xr:uid="{00000000-0005-0000-0000-000065030000}"/>
    <cellStyle name="Comma 9 4" xfId="1329" xr:uid="{00000000-0005-0000-0000-000066030000}"/>
    <cellStyle name="Comma 9 4 2" xfId="1330" xr:uid="{00000000-0005-0000-0000-000067030000}"/>
    <cellStyle name="Comma 9 5" xfId="1331" xr:uid="{00000000-0005-0000-0000-000068030000}"/>
    <cellStyle name="Comma 9 6" xfId="1332" xr:uid="{00000000-0005-0000-0000-000069030000}"/>
    <cellStyle name="Currency" xfId="2" builtinId="4"/>
    <cellStyle name="Currency [0] 2" xfId="731" xr:uid="{00000000-0005-0000-0000-00006B030000}"/>
    <cellStyle name="Currency [0] 3" xfId="1333" xr:uid="{00000000-0005-0000-0000-00006C030000}"/>
    <cellStyle name="Currency [0] 4" xfId="1334" xr:uid="{00000000-0005-0000-0000-00006D030000}"/>
    <cellStyle name="Currency 10" xfId="732" xr:uid="{00000000-0005-0000-0000-00006E030000}"/>
    <cellStyle name="Currency 10 2" xfId="733" xr:uid="{00000000-0005-0000-0000-00006F030000}"/>
    <cellStyle name="Currency 10 2 2" xfId="1335" xr:uid="{00000000-0005-0000-0000-000070030000}"/>
    <cellStyle name="Currency 10 2 2 2" xfId="1336" xr:uid="{00000000-0005-0000-0000-000071030000}"/>
    <cellStyle name="Currency 10 2 3" xfId="1337" xr:uid="{00000000-0005-0000-0000-000072030000}"/>
    <cellStyle name="Currency 10 2 4" xfId="1338" xr:uid="{00000000-0005-0000-0000-000073030000}"/>
    <cellStyle name="Currency 10 3" xfId="1339" xr:uid="{00000000-0005-0000-0000-000074030000}"/>
    <cellStyle name="Currency 10 3 2" xfId="1340" xr:uid="{00000000-0005-0000-0000-000075030000}"/>
    <cellStyle name="Currency 10 4" xfId="1341" xr:uid="{00000000-0005-0000-0000-000076030000}"/>
    <cellStyle name="Currency 10 5" xfId="1342" xr:uid="{00000000-0005-0000-0000-000077030000}"/>
    <cellStyle name="Currency 11" xfId="734" xr:uid="{00000000-0005-0000-0000-000078030000}"/>
    <cellStyle name="Currency 11 2" xfId="735" xr:uid="{00000000-0005-0000-0000-000079030000}"/>
    <cellStyle name="Currency 11 2 2" xfId="1343" xr:uid="{00000000-0005-0000-0000-00007A030000}"/>
    <cellStyle name="Currency 11 2 2 2" xfId="1344" xr:uid="{00000000-0005-0000-0000-00007B030000}"/>
    <cellStyle name="Currency 11 2 3" xfId="1345" xr:uid="{00000000-0005-0000-0000-00007C030000}"/>
    <cellStyle name="Currency 11 2 4" xfId="1346" xr:uid="{00000000-0005-0000-0000-00007D030000}"/>
    <cellStyle name="Currency 11 3" xfId="1347" xr:uid="{00000000-0005-0000-0000-00007E030000}"/>
    <cellStyle name="Currency 11 3 2" xfId="1348" xr:uid="{00000000-0005-0000-0000-00007F030000}"/>
    <cellStyle name="Currency 11 4" xfId="1349" xr:uid="{00000000-0005-0000-0000-000080030000}"/>
    <cellStyle name="Currency 11 5" xfId="1350" xr:uid="{00000000-0005-0000-0000-000081030000}"/>
    <cellStyle name="Currency 12" xfId="736" xr:uid="{00000000-0005-0000-0000-000082030000}"/>
    <cellStyle name="Currency 12 2" xfId="1351" xr:uid="{00000000-0005-0000-0000-000083030000}"/>
    <cellStyle name="Currency 12 2 2" xfId="1352" xr:uid="{00000000-0005-0000-0000-000084030000}"/>
    <cellStyle name="Currency 12 2 2 2" xfId="1353" xr:uid="{00000000-0005-0000-0000-000085030000}"/>
    <cellStyle name="Currency 12 2 3" xfId="1354" xr:uid="{00000000-0005-0000-0000-000086030000}"/>
    <cellStyle name="Currency 12 3" xfId="1355" xr:uid="{00000000-0005-0000-0000-000087030000}"/>
    <cellStyle name="Currency 12 3 2" xfId="1356" xr:uid="{00000000-0005-0000-0000-000088030000}"/>
    <cellStyle name="Currency 12 4" xfId="1357" xr:uid="{00000000-0005-0000-0000-000089030000}"/>
    <cellStyle name="Currency 12 5" xfId="1358" xr:uid="{00000000-0005-0000-0000-00008A030000}"/>
    <cellStyle name="Currency 13" xfId="1359" xr:uid="{00000000-0005-0000-0000-00008B030000}"/>
    <cellStyle name="Currency 13 2" xfId="1360" xr:uid="{00000000-0005-0000-0000-00008C030000}"/>
    <cellStyle name="Currency 13 2 2" xfId="1361" xr:uid="{00000000-0005-0000-0000-00008D030000}"/>
    <cellStyle name="Currency 13 3" xfId="1362" xr:uid="{00000000-0005-0000-0000-00008E030000}"/>
    <cellStyle name="Currency 14" xfId="1363" xr:uid="{00000000-0005-0000-0000-00008F030000}"/>
    <cellStyle name="Currency 14 2" xfId="1364" xr:uid="{00000000-0005-0000-0000-000090030000}"/>
    <cellStyle name="Currency 15" xfId="1365" xr:uid="{00000000-0005-0000-0000-000091030000}"/>
    <cellStyle name="Currency 16" xfId="1366" xr:uid="{00000000-0005-0000-0000-000092030000}"/>
    <cellStyle name="Currency 17" xfId="1367" xr:uid="{00000000-0005-0000-0000-000093030000}"/>
    <cellStyle name="Currency 18" xfId="1368" xr:uid="{00000000-0005-0000-0000-000094030000}"/>
    <cellStyle name="Currency 19" xfId="1369" xr:uid="{00000000-0005-0000-0000-000095030000}"/>
    <cellStyle name="Currency 2" xfId="8" xr:uid="{00000000-0005-0000-0000-000096030000}"/>
    <cellStyle name="Currency 2 2" xfId="737" xr:uid="{00000000-0005-0000-0000-000097030000}"/>
    <cellStyle name="Currency 2 3" xfId="738" xr:uid="{00000000-0005-0000-0000-000098030000}"/>
    <cellStyle name="Currency 2 4" xfId="739" xr:uid="{00000000-0005-0000-0000-000099030000}"/>
    <cellStyle name="Currency 2 5" xfId="1370" xr:uid="{00000000-0005-0000-0000-00009A030000}"/>
    <cellStyle name="Currency 2_CC Distribution Example" xfId="1371" xr:uid="{00000000-0005-0000-0000-00009B030000}"/>
    <cellStyle name="Currency 20" xfId="1372" xr:uid="{00000000-0005-0000-0000-00009C030000}"/>
    <cellStyle name="Currency 3" xfId="740" xr:uid="{00000000-0005-0000-0000-00009D030000}"/>
    <cellStyle name="Currency 3 2" xfId="741" xr:uid="{00000000-0005-0000-0000-00009E030000}"/>
    <cellStyle name="Currency 3 2 2" xfId="1373" xr:uid="{00000000-0005-0000-0000-00009F030000}"/>
    <cellStyle name="Currency 3 2 2 2" xfId="1374" xr:uid="{00000000-0005-0000-0000-0000A0030000}"/>
    <cellStyle name="Currency 3 3" xfId="742" xr:uid="{00000000-0005-0000-0000-0000A1030000}"/>
    <cellStyle name="Currency 3 4" xfId="743" xr:uid="{00000000-0005-0000-0000-0000A2030000}"/>
    <cellStyle name="Currency 4" xfId="744" xr:uid="{00000000-0005-0000-0000-0000A3030000}"/>
    <cellStyle name="Currency 4 2" xfId="745" xr:uid="{00000000-0005-0000-0000-0000A4030000}"/>
    <cellStyle name="Currency 4 3" xfId="746" xr:uid="{00000000-0005-0000-0000-0000A5030000}"/>
    <cellStyle name="Currency 4 4" xfId="747" xr:uid="{00000000-0005-0000-0000-0000A6030000}"/>
    <cellStyle name="Currency 5" xfId="748" xr:uid="{00000000-0005-0000-0000-0000A7030000}"/>
    <cellStyle name="Currency 5 2" xfId="749" xr:uid="{00000000-0005-0000-0000-0000A8030000}"/>
    <cellStyle name="Currency 5 3" xfId="750" xr:uid="{00000000-0005-0000-0000-0000A9030000}"/>
    <cellStyle name="Currency 6" xfId="751" xr:uid="{00000000-0005-0000-0000-0000AA030000}"/>
    <cellStyle name="Currency 7" xfId="752" xr:uid="{00000000-0005-0000-0000-0000AB030000}"/>
    <cellStyle name="Currency 8" xfId="753" xr:uid="{00000000-0005-0000-0000-0000AC030000}"/>
    <cellStyle name="Currency 9" xfId="754" xr:uid="{00000000-0005-0000-0000-0000AD030000}"/>
    <cellStyle name="Currency 9 2" xfId="755" xr:uid="{00000000-0005-0000-0000-0000AE030000}"/>
    <cellStyle name="Currency 9 2 2" xfId="1375" xr:uid="{00000000-0005-0000-0000-0000AF030000}"/>
    <cellStyle name="Currency 9 2 2 2" xfId="1376" xr:uid="{00000000-0005-0000-0000-0000B0030000}"/>
    <cellStyle name="Currency 9 2 3" xfId="1377" xr:uid="{00000000-0005-0000-0000-0000B1030000}"/>
    <cellStyle name="Currency 9 2 4" xfId="1378" xr:uid="{00000000-0005-0000-0000-0000B2030000}"/>
    <cellStyle name="Currency 9 3" xfId="1379" xr:uid="{00000000-0005-0000-0000-0000B3030000}"/>
    <cellStyle name="Currency 9 3 2" xfId="1380" xr:uid="{00000000-0005-0000-0000-0000B4030000}"/>
    <cellStyle name="Currency 9 4" xfId="1381" xr:uid="{00000000-0005-0000-0000-0000B5030000}"/>
    <cellStyle name="Currency 9 5" xfId="1382" xr:uid="{00000000-0005-0000-0000-0000B6030000}"/>
    <cellStyle name="Explanatory Text 2" xfId="756" xr:uid="{00000000-0005-0000-0000-0000B7030000}"/>
    <cellStyle name="Explanatory Text 2 2" xfId="757" xr:uid="{00000000-0005-0000-0000-0000B8030000}"/>
    <cellStyle name="Explanatory Text 2 3" xfId="758" xr:uid="{00000000-0005-0000-0000-0000B9030000}"/>
    <cellStyle name="Explanatory Text 2 4" xfId="759" xr:uid="{00000000-0005-0000-0000-0000BA030000}"/>
    <cellStyle name="Explanatory Text 3" xfId="760" xr:uid="{00000000-0005-0000-0000-0000BB030000}"/>
    <cellStyle name="Explanatory Text 3 2" xfId="761" xr:uid="{00000000-0005-0000-0000-0000BC030000}"/>
    <cellStyle name="Explanatory Text 3 3" xfId="762" xr:uid="{00000000-0005-0000-0000-0000BD030000}"/>
    <cellStyle name="Explanatory Text 3 4" xfId="763" xr:uid="{00000000-0005-0000-0000-0000BE030000}"/>
    <cellStyle name="Explanatory Text 4" xfId="764" xr:uid="{00000000-0005-0000-0000-0000BF030000}"/>
    <cellStyle name="Explanatory Text 4 2" xfId="765" xr:uid="{00000000-0005-0000-0000-0000C0030000}"/>
    <cellStyle name="Explanatory Text 4 3" xfId="766" xr:uid="{00000000-0005-0000-0000-0000C1030000}"/>
    <cellStyle name="Explanatory Text 4 4" xfId="767" xr:uid="{00000000-0005-0000-0000-0000C2030000}"/>
    <cellStyle name="Explanatory Text 5" xfId="768" xr:uid="{00000000-0005-0000-0000-0000C3030000}"/>
    <cellStyle name="Explanatory Text 5 2" xfId="769" xr:uid="{00000000-0005-0000-0000-0000C4030000}"/>
    <cellStyle name="Explanatory Text 5 3" xfId="770" xr:uid="{00000000-0005-0000-0000-0000C5030000}"/>
    <cellStyle name="Explanatory Text 5 4" xfId="771" xr:uid="{00000000-0005-0000-0000-0000C6030000}"/>
    <cellStyle name="Explanatory Text 6" xfId="772" xr:uid="{00000000-0005-0000-0000-0000C7030000}"/>
    <cellStyle name="Explanatory Text 6 2" xfId="773" xr:uid="{00000000-0005-0000-0000-0000C8030000}"/>
    <cellStyle name="Explanatory Text 6 3" xfId="774" xr:uid="{00000000-0005-0000-0000-0000C9030000}"/>
    <cellStyle name="Explanatory Text 6 4" xfId="775" xr:uid="{00000000-0005-0000-0000-0000CA030000}"/>
    <cellStyle name="Explanatory Text 7" xfId="776" xr:uid="{00000000-0005-0000-0000-0000CB030000}"/>
    <cellStyle name="Explanatory Text 7 2" xfId="777" xr:uid="{00000000-0005-0000-0000-0000CC030000}"/>
    <cellStyle name="Explanatory Text 7 3" xfId="778" xr:uid="{00000000-0005-0000-0000-0000CD030000}"/>
    <cellStyle name="Explanatory Text 7 4" xfId="779" xr:uid="{00000000-0005-0000-0000-0000CE030000}"/>
    <cellStyle name="Explanatory Text 8" xfId="780" xr:uid="{00000000-0005-0000-0000-0000CF030000}"/>
    <cellStyle name="Good 2" xfId="781" xr:uid="{00000000-0005-0000-0000-0000D0030000}"/>
    <cellStyle name="Good 2 2" xfId="782" xr:uid="{00000000-0005-0000-0000-0000D1030000}"/>
    <cellStyle name="Good 2 3" xfId="783" xr:uid="{00000000-0005-0000-0000-0000D2030000}"/>
    <cellStyle name="Good 2 4" xfId="784" xr:uid="{00000000-0005-0000-0000-0000D3030000}"/>
    <cellStyle name="Good 3" xfId="785" xr:uid="{00000000-0005-0000-0000-0000D4030000}"/>
    <cellStyle name="Good 3 2" xfId="786" xr:uid="{00000000-0005-0000-0000-0000D5030000}"/>
    <cellStyle name="Good 3 3" xfId="787" xr:uid="{00000000-0005-0000-0000-0000D6030000}"/>
    <cellStyle name="Good 3 4" xfId="788" xr:uid="{00000000-0005-0000-0000-0000D7030000}"/>
    <cellStyle name="Good 4" xfId="789" xr:uid="{00000000-0005-0000-0000-0000D8030000}"/>
    <cellStyle name="Good 4 2" xfId="790" xr:uid="{00000000-0005-0000-0000-0000D9030000}"/>
    <cellStyle name="Good 4 3" xfId="791" xr:uid="{00000000-0005-0000-0000-0000DA030000}"/>
    <cellStyle name="Good 4 4" xfId="792" xr:uid="{00000000-0005-0000-0000-0000DB030000}"/>
    <cellStyle name="Good 5" xfId="793" xr:uid="{00000000-0005-0000-0000-0000DC030000}"/>
    <cellStyle name="Good 5 2" xfId="794" xr:uid="{00000000-0005-0000-0000-0000DD030000}"/>
    <cellStyle name="Good 5 3" xfId="795" xr:uid="{00000000-0005-0000-0000-0000DE030000}"/>
    <cellStyle name="Good 5 4" xfId="796" xr:uid="{00000000-0005-0000-0000-0000DF030000}"/>
    <cellStyle name="Good 6" xfId="797" xr:uid="{00000000-0005-0000-0000-0000E0030000}"/>
    <cellStyle name="Good 6 2" xfId="798" xr:uid="{00000000-0005-0000-0000-0000E1030000}"/>
    <cellStyle name="Good 6 3" xfId="799" xr:uid="{00000000-0005-0000-0000-0000E2030000}"/>
    <cellStyle name="Good 6 4" xfId="800" xr:uid="{00000000-0005-0000-0000-0000E3030000}"/>
    <cellStyle name="Good 7" xfId="801" xr:uid="{00000000-0005-0000-0000-0000E4030000}"/>
    <cellStyle name="Good 7 2" xfId="802" xr:uid="{00000000-0005-0000-0000-0000E5030000}"/>
    <cellStyle name="Good 7 3" xfId="803" xr:uid="{00000000-0005-0000-0000-0000E6030000}"/>
    <cellStyle name="Good 7 4" xfId="804" xr:uid="{00000000-0005-0000-0000-0000E7030000}"/>
    <cellStyle name="Good 8" xfId="805" xr:uid="{00000000-0005-0000-0000-0000E8030000}"/>
    <cellStyle name="Heading 1 2" xfId="806" xr:uid="{00000000-0005-0000-0000-0000E9030000}"/>
    <cellStyle name="Heading 1 2 2" xfId="807" xr:uid="{00000000-0005-0000-0000-0000EA030000}"/>
    <cellStyle name="Heading 1 2 3" xfId="808" xr:uid="{00000000-0005-0000-0000-0000EB030000}"/>
    <cellStyle name="Heading 1 2 4" xfId="809" xr:uid="{00000000-0005-0000-0000-0000EC030000}"/>
    <cellStyle name="Heading 1 3" xfId="810" xr:uid="{00000000-0005-0000-0000-0000ED030000}"/>
    <cellStyle name="Heading 1 3 2" xfId="811" xr:uid="{00000000-0005-0000-0000-0000EE030000}"/>
    <cellStyle name="Heading 1 3 3" xfId="812" xr:uid="{00000000-0005-0000-0000-0000EF030000}"/>
    <cellStyle name="Heading 1 3 4" xfId="813" xr:uid="{00000000-0005-0000-0000-0000F0030000}"/>
    <cellStyle name="Heading 1 4" xfId="814" xr:uid="{00000000-0005-0000-0000-0000F1030000}"/>
    <cellStyle name="Heading 1 4 2" xfId="815" xr:uid="{00000000-0005-0000-0000-0000F2030000}"/>
    <cellStyle name="Heading 1 4 3" xfId="816" xr:uid="{00000000-0005-0000-0000-0000F3030000}"/>
    <cellStyle name="Heading 1 4 4" xfId="817" xr:uid="{00000000-0005-0000-0000-0000F4030000}"/>
    <cellStyle name="Heading 1 5" xfId="818" xr:uid="{00000000-0005-0000-0000-0000F5030000}"/>
    <cellStyle name="Heading 1 5 2" xfId="819" xr:uid="{00000000-0005-0000-0000-0000F6030000}"/>
    <cellStyle name="Heading 1 5 3" xfId="820" xr:uid="{00000000-0005-0000-0000-0000F7030000}"/>
    <cellStyle name="Heading 1 5 4" xfId="821" xr:uid="{00000000-0005-0000-0000-0000F8030000}"/>
    <cellStyle name="Heading 1 6" xfId="822" xr:uid="{00000000-0005-0000-0000-0000F9030000}"/>
    <cellStyle name="Heading 1 6 2" xfId="823" xr:uid="{00000000-0005-0000-0000-0000FA030000}"/>
    <cellStyle name="Heading 1 6 3" xfId="824" xr:uid="{00000000-0005-0000-0000-0000FB030000}"/>
    <cellStyle name="Heading 1 6 4" xfId="825" xr:uid="{00000000-0005-0000-0000-0000FC030000}"/>
    <cellStyle name="Heading 1 7" xfId="826" xr:uid="{00000000-0005-0000-0000-0000FD030000}"/>
    <cellStyle name="Heading 1 7 2" xfId="827" xr:uid="{00000000-0005-0000-0000-0000FE030000}"/>
    <cellStyle name="Heading 1 7 3" xfId="828" xr:uid="{00000000-0005-0000-0000-0000FF030000}"/>
    <cellStyle name="Heading 1 7 4" xfId="829" xr:uid="{00000000-0005-0000-0000-000000040000}"/>
    <cellStyle name="Heading 1 8" xfId="830" xr:uid="{00000000-0005-0000-0000-000001040000}"/>
    <cellStyle name="Heading 2 2" xfId="831" xr:uid="{00000000-0005-0000-0000-000002040000}"/>
    <cellStyle name="Heading 2 2 2" xfId="832" xr:uid="{00000000-0005-0000-0000-000003040000}"/>
    <cellStyle name="Heading 2 2 3" xfId="833" xr:uid="{00000000-0005-0000-0000-000004040000}"/>
    <cellStyle name="Heading 2 2 4" xfId="834" xr:uid="{00000000-0005-0000-0000-000005040000}"/>
    <cellStyle name="Heading 2 3" xfId="835" xr:uid="{00000000-0005-0000-0000-000006040000}"/>
    <cellStyle name="Heading 2 3 2" xfId="836" xr:uid="{00000000-0005-0000-0000-000007040000}"/>
    <cellStyle name="Heading 2 3 3" xfId="837" xr:uid="{00000000-0005-0000-0000-000008040000}"/>
    <cellStyle name="Heading 2 3 4" xfId="838" xr:uid="{00000000-0005-0000-0000-000009040000}"/>
    <cellStyle name="Heading 2 4" xfId="839" xr:uid="{00000000-0005-0000-0000-00000A040000}"/>
    <cellStyle name="Heading 2 4 2" xfId="840" xr:uid="{00000000-0005-0000-0000-00000B040000}"/>
    <cellStyle name="Heading 2 4 3" xfId="841" xr:uid="{00000000-0005-0000-0000-00000C040000}"/>
    <cellStyle name="Heading 2 4 4" xfId="842" xr:uid="{00000000-0005-0000-0000-00000D040000}"/>
    <cellStyle name="Heading 2 5" xfId="843" xr:uid="{00000000-0005-0000-0000-00000E040000}"/>
    <cellStyle name="Heading 2 5 2" xfId="844" xr:uid="{00000000-0005-0000-0000-00000F040000}"/>
    <cellStyle name="Heading 2 5 3" xfId="845" xr:uid="{00000000-0005-0000-0000-000010040000}"/>
    <cellStyle name="Heading 2 5 4" xfId="846" xr:uid="{00000000-0005-0000-0000-000011040000}"/>
    <cellStyle name="Heading 2 6" xfId="847" xr:uid="{00000000-0005-0000-0000-000012040000}"/>
    <cellStyle name="Heading 2 6 2" xfId="848" xr:uid="{00000000-0005-0000-0000-000013040000}"/>
    <cellStyle name="Heading 2 6 3" xfId="849" xr:uid="{00000000-0005-0000-0000-000014040000}"/>
    <cellStyle name="Heading 2 6 4" xfId="850" xr:uid="{00000000-0005-0000-0000-000015040000}"/>
    <cellStyle name="Heading 2 7" xfId="851" xr:uid="{00000000-0005-0000-0000-000016040000}"/>
    <cellStyle name="Heading 2 7 2" xfId="852" xr:uid="{00000000-0005-0000-0000-000017040000}"/>
    <cellStyle name="Heading 2 7 3" xfId="853" xr:uid="{00000000-0005-0000-0000-000018040000}"/>
    <cellStyle name="Heading 2 7 4" xfId="854" xr:uid="{00000000-0005-0000-0000-000019040000}"/>
    <cellStyle name="Heading 2 8" xfId="855" xr:uid="{00000000-0005-0000-0000-00001A040000}"/>
    <cellStyle name="Heading 3 2" xfId="856" xr:uid="{00000000-0005-0000-0000-00001B040000}"/>
    <cellStyle name="Heading 3 2 2" xfId="857" xr:uid="{00000000-0005-0000-0000-00001C040000}"/>
    <cellStyle name="Heading 3 2 3" xfId="858" xr:uid="{00000000-0005-0000-0000-00001D040000}"/>
    <cellStyle name="Heading 3 2 4" xfId="859" xr:uid="{00000000-0005-0000-0000-00001E040000}"/>
    <cellStyle name="Heading 3 3" xfId="860" xr:uid="{00000000-0005-0000-0000-00001F040000}"/>
    <cellStyle name="Heading 3 3 2" xfId="861" xr:uid="{00000000-0005-0000-0000-000020040000}"/>
    <cellStyle name="Heading 3 3 3" xfId="862" xr:uid="{00000000-0005-0000-0000-000021040000}"/>
    <cellStyle name="Heading 3 3 4" xfId="863" xr:uid="{00000000-0005-0000-0000-000022040000}"/>
    <cellStyle name="Heading 3 4" xfId="864" xr:uid="{00000000-0005-0000-0000-000023040000}"/>
    <cellStyle name="Heading 3 4 2" xfId="865" xr:uid="{00000000-0005-0000-0000-000024040000}"/>
    <cellStyle name="Heading 3 4 3" xfId="866" xr:uid="{00000000-0005-0000-0000-000025040000}"/>
    <cellStyle name="Heading 3 4 4" xfId="867" xr:uid="{00000000-0005-0000-0000-000026040000}"/>
    <cellStyle name="Heading 3 5" xfId="868" xr:uid="{00000000-0005-0000-0000-000027040000}"/>
    <cellStyle name="Heading 3 5 2" xfId="869" xr:uid="{00000000-0005-0000-0000-000028040000}"/>
    <cellStyle name="Heading 3 5 3" xfId="870" xr:uid="{00000000-0005-0000-0000-000029040000}"/>
    <cellStyle name="Heading 3 5 4" xfId="871" xr:uid="{00000000-0005-0000-0000-00002A040000}"/>
    <cellStyle name="Heading 3 6" xfId="872" xr:uid="{00000000-0005-0000-0000-00002B040000}"/>
    <cellStyle name="Heading 3 6 2" xfId="873" xr:uid="{00000000-0005-0000-0000-00002C040000}"/>
    <cellStyle name="Heading 3 6 3" xfId="874" xr:uid="{00000000-0005-0000-0000-00002D040000}"/>
    <cellStyle name="Heading 3 6 4" xfId="875" xr:uid="{00000000-0005-0000-0000-00002E040000}"/>
    <cellStyle name="Heading 3 7" xfId="876" xr:uid="{00000000-0005-0000-0000-00002F040000}"/>
    <cellStyle name="Heading 3 7 2" xfId="877" xr:uid="{00000000-0005-0000-0000-000030040000}"/>
    <cellStyle name="Heading 3 7 3" xfId="878" xr:uid="{00000000-0005-0000-0000-000031040000}"/>
    <cellStyle name="Heading 3 7 4" xfId="879" xr:uid="{00000000-0005-0000-0000-000032040000}"/>
    <cellStyle name="Heading 3 8" xfId="880" xr:uid="{00000000-0005-0000-0000-000033040000}"/>
    <cellStyle name="Heading 4 2" xfId="881" xr:uid="{00000000-0005-0000-0000-000034040000}"/>
    <cellStyle name="Heading 4 2 2" xfId="882" xr:uid="{00000000-0005-0000-0000-000035040000}"/>
    <cellStyle name="Heading 4 2 3" xfId="883" xr:uid="{00000000-0005-0000-0000-000036040000}"/>
    <cellStyle name="Heading 4 2 4" xfId="884" xr:uid="{00000000-0005-0000-0000-000037040000}"/>
    <cellStyle name="Heading 4 3" xfId="885" xr:uid="{00000000-0005-0000-0000-000038040000}"/>
    <cellStyle name="Heading 4 3 2" xfId="886" xr:uid="{00000000-0005-0000-0000-000039040000}"/>
    <cellStyle name="Heading 4 3 3" xfId="887" xr:uid="{00000000-0005-0000-0000-00003A040000}"/>
    <cellStyle name="Heading 4 3 4" xfId="888" xr:uid="{00000000-0005-0000-0000-00003B040000}"/>
    <cellStyle name="Heading 4 4" xfId="889" xr:uid="{00000000-0005-0000-0000-00003C040000}"/>
    <cellStyle name="Heading 4 4 2" xfId="890" xr:uid="{00000000-0005-0000-0000-00003D040000}"/>
    <cellStyle name="Heading 4 4 3" xfId="891" xr:uid="{00000000-0005-0000-0000-00003E040000}"/>
    <cellStyle name="Heading 4 4 4" xfId="892" xr:uid="{00000000-0005-0000-0000-00003F040000}"/>
    <cellStyle name="Heading 4 5" xfId="893" xr:uid="{00000000-0005-0000-0000-000040040000}"/>
    <cellStyle name="Heading 4 5 2" xfId="894" xr:uid="{00000000-0005-0000-0000-000041040000}"/>
    <cellStyle name="Heading 4 5 3" xfId="895" xr:uid="{00000000-0005-0000-0000-000042040000}"/>
    <cellStyle name="Heading 4 5 4" xfId="896" xr:uid="{00000000-0005-0000-0000-000043040000}"/>
    <cellStyle name="Heading 4 6" xfId="897" xr:uid="{00000000-0005-0000-0000-000044040000}"/>
    <cellStyle name="Heading 4 6 2" xfId="898" xr:uid="{00000000-0005-0000-0000-000045040000}"/>
    <cellStyle name="Heading 4 6 3" xfId="899" xr:uid="{00000000-0005-0000-0000-000046040000}"/>
    <cellStyle name="Heading 4 6 4" xfId="900" xr:uid="{00000000-0005-0000-0000-000047040000}"/>
    <cellStyle name="Heading 4 7" xfId="901" xr:uid="{00000000-0005-0000-0000-000048040000}"/>
    <cellStyle name="Heading 4 7 2" xfId="902" xr:uid="{00000000-0005-0000-0000-000049040000}"/>
    <cellStyle name="Heading 4 7 3" xfId="903" xr:uid="{00000000-0005-0000-0000-00004A040000}"/>
    <cellStyle name="Heading 4 7 4" xfId="904" xr:uid="{00000000-0005-0000-0000-00004B040000}"/>
    <cellStyle name="Heading 4 8" xfId="905" xr:uid="{00000000-0005-0000-0000-00004C040000}"/>
    <cellStyle name="Input 2" xfId="906" xr:uid="{00000000-0005-0000-0000-00004D040000}"/>
    <cellStyle name="Input 2 2" xfId="907" xr:uid="{00000000-0005-0000-0000-00004E040000}"/>
    <cellStyle name="Input 2 3" xfId="908" xr:uid="{00000000-0005-0000-0000-00004F040000}"/>
    <cellStyle name="Input 2 4" xfId="909" xr:uid="{00000000-0005-0000-0000-000050040000}"/>
    <cellStyle name="Input 3" xfId="910" xr:uid="{00000000-0005-0000-0000-000051040000}"/>
    <cellStyle name="Input 3 2" xfId="911" xr:uid="{00000000-0005-0000-0000-000052040000}"/>
    <cellStyle name="Input 3 3" xfId="912" xr:uid="{00000000-0005-0000-0000-000053040000}"/>
    <cellStyle name="Input 3 4" xfId="913" xr:uid="{00000000-0005-0000-0000-000054040000}"/>
    <cellStyle name="Input 4" xfId="914" xr:uid="{00000000-0005-0000-0000-000055040000}"/>
    <cellStyle name="Input 4 2" xfId="915" xr:uid="{00000000-0005-0000-0000-000056040000}"/>
    <cellStyle name="Input 4 3" xfId="916" xr:uid="{00000000-0005-0000-0000-000057040000}"/>
    <cellStyle name="Input 4 4" xfId="917" xr:uid="{00000000-0005-0000-0000-000058040000}"/>
    <cellStyle name="Input 5" xfId="918" xr:uid="{00000000-0005-0000-0000-000059040000}"/>
    <cellStyle name="Input 5 2" xfId="919" xr:uid="{00000000-0005-0000-0000-00005A040000}"/>
    <cellStyle name="Input 5 3" xfId="920" xr:uid="{00000000-0005-0000-0000-00005B040000}"/>
    <cellStyle name="Input 5 4" xfId="921" xr:uid="{00000000-0005-0000-0000-00005C040000}"/>
    <cellStyle name="Input 6" xfId="922" xr:uid="{00000000-0005-0000-0000-00005D040000}"/>
    <cellStyle name="Input 6 2" xfId="923" xr:uid="{00000000-0005-0000-0000-00005E040000}"/>
    <cellStyle name="Input 6 3" xfId="924" xr:uid="{00000000-0005-0000-0000-00005F040000}"/>
    <cellStyle name="Input 6 4" xfId="925" xr:uid="{00000000-0005-0000-0000-000060040000}"/>
    <cellStyle name="Input 7" xfId="926" xr:uid="{00000000-0005-0000-0000-000061040000}"/>
    <cellStyle name="Input 7 2" xfId="927" xr:uid="{00000000-0005-0000-0000-000062040000}"/>
    <cellStyle name="Input 7 3" xfId="928" xr:uid="{00000000-0005-0000-0000-000063040000}"/>
    <cellStyle name="Input 7 4" xfId="929" xr:uid="{00000000-0005-0000-0000-000064040000}"/>
    <cellStyle name="Input 8" xfId="930" xr:uid="{00000000-0005-0000-0000-000065040000}"/>
    <cellStyle name="Linked Cell 2" xfId="931" xr:uid="{00000000-0005-0000-0000-000066040000}"/>
    <cellStyle name="Linked Cell 2 2" xfId="932" xr:uid="{00000000-0005-0000-0000-000067040000}"/>
    <cellStyle name="Linked Cell 2 3" xfId="933" xr:uid="{00000000-0005-0000-0000-000068040000}"/>
    <cellStyle name="Linked Cell 2 4" xfId="934" xr:uid="{00000000-0005-0000-0000-000069040000}"/>
    <cellStyle name="Linked Cell 3" xfId="935" xr:uid="{00000000-0005-0000-0000-00006A040000}"/>
    <cellStyle name="Linked Cell 3 2" xfId="936" xr:uid="{00000000-0005-0000-0000-00006B040000}"/>
    <cellStyle name="Linked Cell 3 3" xfId="937" xr:uid="{00000000-0005-0000-0000-00006C040000}"/>
    <cellStyle name="Linked Cell 3 4" xfId="938" xr:uid="{00000000-0005-0000-0000-00006D040000}"/>
    <cellStyle name="Linked Cell 4" xfId="939" xr:uid="{00000000-0005-0000-0000-00006E040000}"/>
    <cellStyle name="Linked Cell 4 2" xfId="940" xr:uid="{00000000-0005-0000-0000-00006F040000}"/>
    <cellStyle name="Linked Cell 4 3" xfId="941" xr:uid="{00000000-0005-0000-0000-000070040000}"/>
    <cellStyle name="Linked Cell 4 4" xfId="942" xr:uid="{00000000-0005-0000-0000-000071040000}"/>
    <cellStyle name="Linked Cell 5" xfId="943" xr:uid="{00000000-0005-0000-0000-000072040000}"/>
    <cellStyle name="Linked Cell 5 2" xfId="944" xr:uid="{00000000-0005-0000-0000-000073040000}"/>
    <cellStyle name="Linked Cell 5 3" xfId="945" xr:uid="{00000000-0005-0000-0000-000074040000}"/>
    <cellStyle name="Linked Cell 5 4" xfId="946" xr:uid="{00000000-0005-0000-0000-000075040000}"/>
    <cellStyle name="Linked Cell 6" xfId="947" xr:uid="{00000000-0005-0000-0000-000076040000}"/>
    <cellStyle name="Linked Cell 6 2" xfId="948" xr:uid="{00000000-0005-0000-0000-000077040000}"/>
    <cellStyle name="Linked Cell 6 3" xfId="949" xr:uid="{00000000-0005-0000-0000-000078040000}"/>
    <cellStyle name="Linked Cell 6 4" xfId="950" xr:uid="{00000000-0005-0000-0000-000079040000}"/>
    <cellStyle name="Linked Cell 7" xfId="951" xr:uid="{00000000-0005-0000-0000-00007A040000}"/>
    <cellStyle name="Linked Cell 7 2" xfId="952" xr:uid="{00000000-0005-0000-0000-00007B040000}"/>
    <cellStyle name="Linked Cell 7 3" xfId="953" xr:uid="{00000000-0005-0000-0000-00007C040000}"/>
    <cellStyle name="Linked Cell 7 4" xfId="954" xr:uid="{00000000-0005-0000-0000-00007D040000}"/>
    <cellStyle name="Linked Cell 8" xfId="955" xr:uid="{00000000-0005-0000-0000-00007E040000}"/>
    <cellStyle name="Neutral 2" xfId="956" xr:uid="{00000000-0005-0000-0000-00007F040000}"/>
    <cellStyle name="Neutral 2 2" xfId="957" xr:uid="{00000000-0005-0000-0000-000080040000}"/>
    <cellStyle name="Neutral 2 3" xfId="958" xr:uid="{00000000-0005-0000-0000-000081040000}"/>
    <cellStyle name="Neutral 2 4" xfId="959" xr:uid="{00000000-0005-0000-0000-000082040000}"/>
    <cellStyle name="Neutral 3" xfId="960" xr:uid="{00000000-0005-0000-0000-000083040000}"/>
    <cellStyle name="Neutral 3 2" xfId="961" xr:uid="{00000000-0005-0000-0000-000084040000}"/>
    <cellStyle name="Neutral 3 3" xfId="962" xr:uid="{00000000-0005-0000-0000-000085040000}"/>
    <cellStyle name="Neutral 3 4" xfId="963" xr:uid="{00000000-0005-0000-0000-000086040000}"/>
    <cellStyle name="Neutral 4" xfId="964" xr:uid="{00000000-0005-0000-0000-000087040000}"/>
    <cellStyle name="Neutral 4 2" xfId="965" xr:uid="{00000000-0005-0000-0000-000088040000}"/>
    <cellStyle name="Neutral 4 3" xfId="966" xr:uid="{00000000-0005-0000-0000-000089040000}"/>
    <cellStyle name="Neutral 4 4" xfId="967" xr:uid="{00000000-0005-0000-0000-00008A040000}"/>
    <cellStyle name="Neutral 5" xfId="968" xr:uid="{00000000-0005-0000-0000-00008B040000}"/>
    <cellStyle name="Neutral 5 2" xfId="969" xr:uid="{00000000-0005-0000-0000-00008C040000}"/>
    <cellStyle name="Neutral 5 3" xfId="970" xr:uid="{00000000-0005-0000-0000-00008D040000}"/>
    <cellStyle name="Neutral 5 4" xfId="971" xr:uid="{00000000-0005-0000-0000-00008E040000}"/>
    <cellStyle name="Neutral 6" xfId="972" xr:uid="{00000000-0005-0000-0000-00008F040000}"/>
    <cellStyle name="Neutral 6 2" xfId="973" xr:uid="{00000000-0005-0000-0000-000090040000}"/>
    <cellStyle name="Neutral 6 3" xfId="974" xr:uid="{00000000-0005-0000-0000-000091040000}"/>
    <cellStyle name="Neutral 6 4" xfId="975" xr:uid="{00000000-0005-0000-0000-000092040000}"/>
    <cellStyle name="Neutral 7" xfId="976" xr:uid="{00000000-0005-0000-0000-000093040000}"/>
    <cellStyle name="Neutral 7 2" xfId="977" xr:uid="{00000000-0005-0000-0000-000094040000}"/>
    <cellStyle name="Neutral 7 3" xfId="978" xr:uid="{00000000-0005-0000-0000-000095040000}"/>
    <cellStyle name="Neutral 7 4" xfId="979" xr:uid="{00000000-0005-0000-0000-000096040000}"/>
    <cellStyle name="Neutral 8" xfId="980" xr:uid="{00000000-0005-0000-0000-000097040000}"/>
    <cellStyle name="Normal" xfId="0" builtinId="0"/>
    <cellStyle name="Normal 10" xfId="981" xr:uid="{00000000-0005-0000-0000-000099040000}"/>
    <cellStyle name="Normal 11" xfId="982" xr:uid="{00000000-0005-0000-0000-00009A040000}"/>
    <cellStyle name="Normal 12" xfId="983" xr:uid="{00000000-0005-0000-0000-00009B040000}"/>
    <cellStyle name="Normal 12 2" xfId="984" xr:uid="{00000000-0005-0000-0000-00009C040000}"/>
    <cellStyle name="Normal 12 2 2" xfId="1383" xr:uid="{00000000-0005-0000-0000-00009D040000}"/>
    <cellStyle name="Normal 12 2 2 2" xfId="1384" xr:uid="{00000000-0005-0000-0000-00009E040000}"/>
    <cellStyle name="Normal 12 2 3" xfId="1385" xr:uid="{00000000-0005-0000-0000-00009F040000}"/>
    <cellStyle name="Normal 12 2 4" xfId="1386" xr:uid="{00000000-0005-0000-0000-0000A0040000}"/>
    <cellStyle name="Normal 12 2_CC Distribution Example" xfId="1387" xr:uid="{00000000-0005-0000-0000-0000A1040000}"/>
    <cellStyle name="Normal 12 3" xfId="1388" xr:uid="{00000000-0005-0000-0000-0000A2040000}"/>
    <cellStyle name="Normal 12 3 2" xfId="1389" xr:uid="{00000000-0005-0000-0000-0000A3040000}"/>
    <cellStyle name="Normal 12 4" xfId="1390" xr:uid="{00000000-0005-0000-0000-0000A4040000}"/>
    <cellStyle name="Normal 12 5" xfId="1391" xr:uid="{00000000-0005-0000-0000-0000A5040000}"/>
    <cellStyle name="Normal 12 6" xfId="1392" xr:uid="{00000000-0005-0000-0000-0000A6040000}"/>
    <cellStyle name="Normal 12_A-1" xfId="985" xr:uid="{00000000-0005-0000-0000-0000A7040000}"/>
    <cellStyle name="Normal 13" xfId="986" xr:uid="{00000000-0005-0000-0000-0000A8040000}"/>
    <cellStyle name="Normal 14" xfId="987" xr:uid="{00000000-0005-0000-0000-0000A9040000}"/>
    <cellStyle name="Normal 14 2" xfId="988" xr:uid="{00000000-0005-0000-0000-0000AA040000}"/>
    <cellStyle name="Normal 14 2 2" xfId="1393" xr:uid="{00000000-0005-0000-0000-0000AB040000}"/>
    <cellStyle name="Normal 14 2 2 2" xfId="1394" xr:uid="{00000000-0005-0000-0000-0000AC040000}"/>
    <cellStyle name="Normal 14 2 3" xfId="1395" xr:uid="{00000000-0005-0000-0000-0000AD040000}"/>
    <cellStyle name="Normal 14 2 4" xfId="1396" xr:uid="{00000000-0005-0000-0000-0000AE040000}"/>
    <cellStyle name="Normal 14 2_CC Distribution Example" xfId="1397" xr:uid="{00000000-0005-0000-0000-0000AF040000}"/>
    <cellStyle name="Normal 14 3" xfId="1398" xr:uid="{00000000-0005-0000-0000-0000B0040000}"/>
    <cellStyle name="Normal 14 3 2" xfId="1399" xr:uid="{00000000-0005-0000-0000-0000B1040000}"/>
    <cellStyle name="Normal 14 4" xfId="1400" xr:uid="{00000000-0005-0000-0000-0000B2040000}"/>
    <cellStyle name="Normal 14 5" xfId="1401" xr:uid="{00000000-0005-0000-0000-0000B3040000}"/>
    <cellStyle name="Normal 14_A-1" xfId="989" xr:uid="{00000000-0005-0000-0000-0000B4040000}"/>
    <cellStyle name="Normal 15" xfId="990" xr:uid="{00000000-0005-0000-0000-0000B5040000}"/>
    <cellStyle name="Normal 16" xfId="991" xr:uid="{00000000-0005-0000-0000-0000B6040000}"/>
    <cellStyle name="Normal 16 2" xfId="992" xr:uid="{00000000-0005-0000-0000-0000B7040000}"/>
    <cellStyle name="Normal 16 3" xfId="1402" xr:uid="{00000000-0005-0000-0000-0000B8040000}"/>
    <cellStyle name="Normal 16_CC Distribution Example" xfId="1403" xr:uid="{00000000-0005-0000-0000-0000B9040000}"/>
    <cellStyle name="Normal 17" xfId="993" xr:uid="{00000000-0005-0000-0000-0000BA040000}"/>
    <cellStyle name="Normal 18" xfId="994" xr:uid="{00000000-0005-0000-0000-0000BB040000}"/>
    <cellStyle name="Normal 19" xfId="995" xr:uid="{00000000-0005-0000-0000-0000BC040000}"/>
    <cellStyle name="Normal 2" xfId="4" xr:uid="{00000000-0005-0000-0000-0000BD040000}"/>
    <cellStyle name="Normal 2 10" xfId="996" xr:uid="{00000000-0005-0000-0000-0000BE040000}"/>
    <cellStyle name="Normal 2 11" xfId="997" xr:uid="{00000000-0005-0000-0000-0000BF040000}"/>
    <cellStyle name="Normal 2 12" xfId="998" xr:uid="{00000000-0005-0000-0000-0000C0040000}"/>
    <cellStyle name="Normal 2 13" xfId="999" xr:uid="{00000000-0005-0000-0000-0000C1040000}"/>
    <cellStyle name="Normal 2 13 2" xfId="1000" xr:uid="{00000000-0005-0000-0000-0000C2040000}"/>
    <cellStyle name="Normal 2 13 2 2" xfId="1404" xr:uid="{00000000-0005-0000-0000-0000C3040000}"/>
    <cellStyle name="Normal 2 13 2 2 2" xfId="1405" xr:uid="{00000000-0005-0000-0000-0000C4040000}"/>
    <cellStyle name="Normal 2 13 2 3" xfId="1406" xr:uid="{00000000-0005-0000-0000-0000C5040000}"/>
    <cellStyle name="Normal 2 13 2 4" xfId="1407" xr:uid="{00000000-0005-0000-0000-0000C6040000}"/>
    <cellStyle name="Normal 2 13 2_CC Distribution Example" xfId="1408" xr:uid="{00000000-0005-0000-0000-0000C7040000}"/>
    <cellStyle name="Normal 2 13 3" xfId="1409" xr:uid="{00000000-0005-0000-0000-0000C8040000}"/>
    <cellStyle name="Normal 2 13 3 2" xfId="1410" xr:uid="{00000000-0005-0000-0000-0000C9040000}"/>
    <cellStyle name="Normal 2 13 4" xfId="1411" xr:uid="{00000000-0005-0000-0000-0000CA040000}"/>
    <cellStyle name="Normal 2 13 5" xfId="1412" xr:uid="{00000000-0005-0000-0000-0000CB040000}"/>
    <cellStyle name="Normal 2 13_A-1" xfId="1001" xr:uid="{00000000-0005-0000-0000-0000CC040000}"/>
    <cellStyle name="Normal 2 14" xfId="1002" xr:uid="{00000000-0005-0000-0000-0000CD040000}"/>
    <cellStyle name="Normal 2 15" xfId="1003" xr:uid="{00000000-0005-0000-0000-0000CE040000}"/>
    <cellStyle name="Normal 2 16" xfId="1004" xr:uid="{00000000-0005-0000-0000-0000CF040000}"/>
    <cellStyle name="Normal 2 17" xfId="1005" xr:uid="{00000000-0005-0000-0000-0000D0040000}"/>
    <cellStyle name="Normal 2 18" xfId="1006" xr:uid="{00000000-0005-0000-0000-0000D1040000}"/>
    <cellStyle name="Normal 2 19" xfId="1007" xr:uid="{00000000-0005-0000-0000-0000D2040000}"/>
    <cellStyle name="Normal 2 2" xfId="1008" xr:uid="{00000000-0005-0000-0000-0000D3040000}"/>
    <cellStyle name="Normal 2 2 2" xfId="1009" xr:uid="{00000000-0005-0000-0000-0000D4040000}"/>
    <cellStyle name="Normal 2 2 3" xfId="1010" xr:uid="{00000000-0005-0000-0000-0000D5040000}"/>
    <cellStyle name="Normal 2 2 4" xfId="1011" xr:uid="{00000000-0005-0000-0000-0000D6040000}"/>
    <cellStyle name="Normal 2 20" xfId="1012" xr:uid="{00000000-0005-0000-0000-0000D7040000}"/>
    <cellStyle name="Normal 2 20 2" xfId="1413" xr:uid="{00000000-0005-0000-0000-0000D8040000}"/>
    <cellStyle name="Normal 2 21" xfId="1414" xr:uid="{00000000-0005-0000-0000-0000D9040000}"/>
    <cellStyle name="Normal 2 22" xfId="1415" xr:uid="{00000000-0005-0000-0000-0000DA040000}"/>
    <cellStyle name="Normal 2 23" xfId="1416" xr:uid="{00000000-0005-0000-0000-0000DB040000}"/>
    <cellStyle name="Normal 2 24" xfId="1417" xr:uid="{00000000-0005-0000-0000-0000DC040000}"/>
    <cellStyle name="Normal 2 25" xfId="1418" xr:uid="{00000000-0005-0000-0000-0000DD040000}"/>
    <cellStyle name="Normal 2 3" xfId="1013" xr:uid="{00000000-0005-0000-0000-0000DE040000}"/>
    <cellStyle name="Normal 2 3 2" xfId="1014" xr:uid="{00000000-0005-0000-0000-0000DF040000}"/>
    <cellStyle name="Normal 2 4" xfId="1015" xr:uid="{00000000-0005-0000-0000-0000E0040000}"/>
    <cellStyle name="Normal 2 4 2" xfId="1016" xr:uid="{00000000-0005-0000-0000-0000E1040000}"/>
    <cellStyle name="Normal 2 5" xfId="1017" xr:uid="{00000000-0005-0000-0000-0000E2040000}"/>
    <cellStyle name="Normal 2 5 2" xfId="1018" xr:uid="{00000000-0005-0000-0000-0000E3040000}"/>
    <cellStyle name="Normal 2 5 3" xfId="1019" xr:uid="{00000000-0005-0000-0000-0000E4040000}"/>
    <cellStyle name="Normal 2 5 3 2" xfId="1419" xr:uid="{00000000-0005-0000-0000-0000E5040000}"/>
    <cellStyle name="Normal 2 5 3 2 2" xfId="1420" xr:uid="{00000000-0005-0000-0000-0000E6040000}"/>
    <cellStyle name="Normal 2 5 3 3" xfId="1421" xr:uid="{00000000-0005-0000-0000-0000E7040000}"/>
    <cellStyle name="Normal 2 5 3 4" xfId="1422" xr:uid="{00000000-0005-0000-0000-0000E8040000}"/>
    <cellStyle name="Normal 2 5 3_CC Distribution Example" xfId="1423" xr:uid="{00000000-0005-0000-0000-0000E9040000}"/>
    <cellStyle name="Normal 2 5 4" xfId="1424" xr:uid="{00000000-0005-0000-0000-0000EA040000}"/>
    <cellStyle name="Normal 2 5 4 2" xfId="1425" xr:uid="{00000000-0005-0000-0000-0000EB040000}"/>
    <cellStyle name="Normal 2 5 5" xfId="1426" xr:uid="{00000000-0005-0000-0000-0000EC040000}"/>
    <cellStyle name="Normal 2 5 6" xfId="1427" xr:uid="{00000000-0005-0000-0000-0000ED040000}"/>
    <cellStyle name="Normal 2 5_A-1" xfId="1020" xr:uid="{00000000-0005-0000-0000-0000EE040000}"/>
    <cellStyle name="Normal 2 6" xfId="1021" xr:uid="{00000000-0005-0000-0000-0000EF040000}"/>
    <cellStyle name="Normal 2 7" xfId="1022" xr:uid="{00000000-0005-0000-0000-0000F0040000}"/>
    <cellStyle name="Normal 2 8" xfId="1023" xr:uid="{00000000-0005-0000-0000-0000F1040000}"/>
    <cellStyle name="Normal 2 9" xfId="1024" xr:uid="{00000000-0005-0000-0000-0000F2040000}"/>
    <cellStyle name="Normal 2_2012-13 Distr" xfId="1025" xr:uid="{00000000-0005-0000-0000-0000F3040000}"/>
    <cellStyle name="Normal 20" xfId="1026" xr:uid="{00000000-0005-0000-0000-0000F4040000}"/>
    <cellStyle name="Normal 21" xfId="1027" xr:uid="{00000000-0005-0000-0000-0000F5040000}"/>
    <cellStyle name="Normal 22" xfId="1028" xr:uid="{00000000-0005-0000-0000-0000F6040000}"/>
    <cellStyle name="Normal 23" xfId="1029" xr:uid="{00000000-0005-0000-0000-0000F7040000}"/>
    <cellStyle name="Normal 23 2" xfId="1428" xr:uid="{00000000-0005-0000-0000-0000F8040000}"/>
    <cellStyle name="Normal 23 2 2" xfId="1429" xr:uid="{00000000-0005-0000-0000-0000F9040000}"/>
    <cellStyle name="Normal 23 2 2 2" xfId="1430" xr:uid="{00000000-0005-0000-0000-0000FA040000}"/>
    <cellStyle name="Normal 23 2 3" xfId="1431" xr:uid="{00000000-0005-0000-0000-0000FB040000}"/>
    <cellStyle name="Normal 23 2_CC Distribution Example" xfId="1432" xr:uid="{00000000-0005-0000-0000-0000FC040000}"/>
    <cellStyle name="Normal 23 3" xfId="1433" xr:uid="{00000000-0005-0000-0000-0000FD040000}"/>
    <cellStyle name="Normal 23 3 2" xfId="1434" xr:uid="{00000000-0005-0000-0000-0000FE040000}"/>
    <cellStyle name="Normal 23 4" xfId="1435" xr:uid="{00000000-0005-0000-0000-0000FF040000}"/>
    <cellStyle name="Normal 23 5" xfId="1436" xr:uid="{00000000-0005-0000-0000-000000050000}"/>
    <cellStyle name="Normal 23_CC Distribution Example" xfId="1437" xr:uid="{00000000-0005-0000-0000-000001050000}"/>
    <cellStyle name="Normal 24" xfId="1030" xr:uid="{00000000-0005-0000-0000-000002050000}"/>
    <cellStyle name="Normal 24 2" xfId="1438" xr:uid="{00000000-0005-0000-0000-000003050000}"/>
    <cellStyle name="Normal 24 2 2" xfId="1439" xr:uid="{00000000-0005-0000-0000-000004050000}"/>
    <cellStyle name="Normal 24 3" xfId="1440" xr:uid="{00000000-0005-0000-0000-000005050000}"/>
    <cellStyle name="Normal 24_2014-15" xfId="1441" xr:uid="{00000000-0005-0000-0000-000006050000}"/>
    <cellStyle name="Normal 25" xfId="1031" xr:uid="{00000000-0005-0000-0000-000007050000}"/>
    <cellStyle name="Normal 25 2" xfId="1442" xr:uid="{00000000-0005-0000-0000-000008050000}"/>
    <cellStyle name="Normal 25 2 2" xfId="1443" xr:uid="{00000000-0005-0000-0000-000009050000}"/>
    <cellStyle name="Normal 25 3" xfId="1444" xr:uid="{00000000-0005-0000-0000-00000A050000}"/>
    <cellStyle name="Normal 25 4" xfId="1445" xr:uid="{00000000-0005-0000-0000-00000B050000}"/>
    <cellStyle name="Normal 25 5" xfId="1446" xr:uid="{00000000-0005-0000-0000-00000C050000}"/>
    <cellStyle name="Normal 25_CC Distribution Example" xfId="1447" xr:uid="{00000000-0005-0000-0000-00000D050000}"/>
    <cellStyle name="Normal 26" xfId="1182" xr:uid="{00000000-0005-0000-0000-00000E050000}"/>
    <cellStyle name="Normal 26 2" xfId="1448" xr:uid="{00000000-0005-0000-0000-00000F050000}"/>
    <cellStyle name="Normal 26_CC Distribution Example" xfId="1449" xr:uid="{00000000-0005-0000-0000-000010050000}"/>
    <cellStyle name="Normal 27" xfId="1450" xr:uid="{00000000-0005-0000-0000-000011050000}"/>
    <cellStyle name="Normal 28" xfId="1451" xr:uid="{00000000-0005-0000-0000-000012050000}"/>
    <cellStyle name="Normal 29" xfId="1452" xr:uid="{00000000-0005-0000-0000-000013050000}"/>
    <cellStyle name="Normal 3" xfId="7" xr:uid="{00000000-0005-0000-0000-000014050000}"/>
    <cellStyle name="Normal 3 2" xfId="1032" xr:uid="{00000000-0005-0000-0000-000015050000}"/>
    <cellStyle name="Normal 3 3" xfId="1033" xr:uid="{00000000-0005-0000-0000-000016050000}"/>
    <cellStyle name="Normal 3 4" xfId="1034" xr:uid="{00000000-0005-0000-0000-000017050000}"/>
    <cellStyle name="Normal 3 5" xfId="1035" xr:uid="{00000000-0005-0000-0000-000018050000}"/>
    <cellStyle name="Normal 3 5 2" xfId="1453" xr:uid="{00000000-0005-0000-0000-000019050000}"/>
    <cellStyle name="Normal 3 5 3" xfId="1454" xr:uid="{00000000-0005-0000-0000-00001A050000}"/>
    <cellStyle name="Normal 3_Marketing Plan" xfId="1455" xr:uid="{00000000-0005-0000-0000-00001B050000}"/>
    <cellStyle name="Normal 30" xfId="1456" xr:uid="{00000000-0005-0000-0000-00001C050000}"/>
    <cellStyle name="Normal 31" xfId="1457" xr:uid="{00000000-0005-0000-0000-00001D050000}"/>
    <cellStyle name="Normal 32" xfId="1458" xr:uid="{00000000-0005-0000-0000-00001E050000}"/>
    <cellStyle name="Normal 33" xfId="1459" xr:uid="{00000000-0005-0000-0000-00001F050000}"/>
    <cellStyle name="Normal 34" xfId="1460" xr:uid="{00000000-0005-0000-0000-000020050000}"/>
    <cellStyle name="Normal 35" xfId="1461" xr:uid="{00000000-0005-0000-0000-000021050000}"/>
    <cellStyle name="Normal 36" xfId="1462" xr:uid="{00000000-0005-0000-0000-000022050000}"/>
    <cellStyle name="Normal 37" xfId="1463" xr:uid="{00000000-0005-0000-0000-000023050000}"/>
    <cellStyle name="Normal 38" xfId="1486" xr:uid="{00000000-0005-0000-0000-000024050000}"/>
    <cellStyle name="Normal 4" xfId="1036" xr:uid="{00000000-0005-0000-0000-000025050000}"/>
    <cellStyle name="Normal 4 2" xfId="1037" xr:uid="{00000000-0005-0000-0000-000026050000}"/>
    <cellStyle name="Normal 4 3" xfId="1038" xr:uid="{00000000-0005-0000-0000-000027050000}"/>
    <cellStyle name="Normal 4 4" xfId="1039" xr:uid="{00000000-0005-0000-0000-000028050000}"/>
    <cellStyle name="Normal 4 5" xfId="1040" xr:uid="{00000000-0005-0000-0000-000029050000}"/>
    <cellStyle name="Normal 4 6" xfId="1464" xr:uid="{00000000-0005-0000-0000-00002A050000}"/>
    <cellStyle name="Normal 4_Marketing Plan" xfId="1465" xr:uid="{00000000-0005-0000-0000-00002B050000}"/>
    <cellStyle name="Normal 5" xfId="1041" xr:uid="{00000000-0005-0000-0000-00002C050000}"/>
    <cellStyle name="Normal 5 2" xfId="1042" xr:uid="{00000000-0005-0000-0000-00002D050000}"/>
    <cellStyle name="Normal 5 3" xfId="1466" xr:uid="{00000000-0005-0000-0000-00002E050000}"/>
    <cellStyle name="Normal 6" xfId="1043" xr:uid="{00000000-0005-0000-0000-00002F050000}"/>
    <cellStyle name="Normal 6 2" xfId="1044" xr:uid="{00000000-0005-0000-0000-000030050000}"/>
    <cellStyle name="Normal 7" xfId="1045" xr:uid="{00000000-0005-0000-0000-000031050000}"/>
    <cellStyle name="Normal 8" xfId="1046" xr:uid="{00000000-0005-0000-0000-000032050000}"/>
    <cellStyle name="Normal 8 2" xfId="1047" xr:uid="{00000000-0005-0000-0000-000033050000}"/>
    <cellStyle name="Normal 8 3" xfId="1467" xr:uid="{00000000-0005-0000-0000-000034050000}"/>
    <cellStyle name="Normal 8 3 2" xfId="1468" xr:uid="{00000000-0005-0000-0000-000035050000}"/>
    <cellStyle name="Normal 8_Marketing Plan" xfId="1469" xr:uid="{00000000-0005-0000-0000-000036050000}"/>
    <cellStyle name="Normal 9" xfId="1048" xr:uid="{00000000-0005-0000-0000-000037050000}"/>
    <cellStyle name="Normal 9 2" xfId="1049" xr:uid="{00000000-0005-0000-0000-000038050000}"/>
    <cellStyle name="Note 2" xfId="1050" xr:uid="{00000000-0005-0000-0000-000039050000}"/>
    <cellStyle name="Note 2 2" xfId="1051" xr:uid="{00000000-0005-0000-0000-00003A050000}"/>
    <cellStyle name="Note 2 3" xfId="1052" xr:uid="{00000000-0005-0000-0000-00003B050000}"/>
    <cellStyle name="Note 2 4" xfId="1053" xr:uid="{00000000-0005-0000-0000-00003C050000}"/>
    <cellStyle name="Note 2 5" xfId="1054" xr:uid="{00000000-0005-0000-0000-00003D050000}"/>
    <cellStyle name="Note 3" xfId="1055" xr:uid="{00000000-0005-0000-0000-00003E050000}"/>
    <cellStyle name="Note 3 2" xfId="1056" xr:uid="{00000000-0005-0000-0000-00003F050000}"/>
    <cellStyle name="Note 3 3" xfId="1057" xr:uid="{00000000-0005-0000-0000-000040050000}"/>
    <cellStyle name="Note 3 4" xfId="1058" xr:uid="{00000000-0005-0000-0000-000041050000}"/>
    <cellStyle name="Note 4" xfId="1059" xr:uid="{00000000-0005-0000-0000-000042050000}"/>
    <cellStyle name="Note 4 2" xfId="1060" xr:uid="{00000000-0005-0000-0000-000043050000}"/>
    <cellStyle name="Note 4 3" xfId="1061" xr:uid="{00000000-0005-0000-0000-000044050000}"/>
    <cellStyle name="Note 4 4" xfId="1062" xr:uid="{00000000-0005-0000-0000-000045050000}"/>
    <cellStyle name="Note 5" xfId="1063" xr:uid="{00000000-0005-0000-0000-000046050000}"/>
    <cellStyle name="Note 5 2" xfId="1064" xr:uid="{00000000-0005-0000-0000-000047050000}"/>
    <cellStyle name="Note 5 3" xfId="1065" xr:uid="{00000000-0005-0000-0000-000048050000}"/>
    <cellStyle name="Note 5 4" xfId="1066" xr:uid="{00000000-0005-0000-0000-000049050000}"/>
    <cellStyle name="Note 6" xfId="1067" xr:uid="{00000000-0005-0000-0000-00004A050000}"/>
    <cellStyle name="Note 6 2" xfId="1068" xr:uid="{00000000-0005-0000-0000-00004B050000}"/>
    <cellStyle name="Note 6 3" xfId="1069" xr:uid="{00000000-0005-0000-0000-00004C050000}"/>
    <cellStyle name="Note 6 4" xfId="1070" xr:uid="{00000000-0005-0000-0000-00004D050000}"/>
    <cellStyle name="Note 7" xfId="1071" xr:uid="{00000000-0005-0000-0000-00004E050000}"/>
    <cellStyle name="Note 7 2" xfId="1072" xr:uid="{00000000-0005-0000-0000-00004F050000}"/>
    <cellStyle name="Note 7 3" xfId="1073" xr:uid="{00000000-0005-0000-0000-000050050000}"/>
    <cellStyle name="Note 7 4" xfId="1074" xr:uid="{00000000-0005-0000-0000-000051050000}"/>
    <cellStyle name="Note 8" xfId="1075" xr:uid="{00000000-0005-0000-0000-000052050000}"/>
    <cellStyle name="Output 2" xfId="1076" xr:uid="{00000000-0005-0000-0000-000053050000}"/>
    <cellStyle name="Output 2 2" xfId="1077" xr:uid="{00000000-0005-0000-0000-000054050000}"/>
    <cellStyle name="Output 2 3" xfId="1078" xr:uid="{00000000-0005-0000-0000-000055050000}"/>
    <cellStyle name="Output 2 4" xfId="1079" xr:uid="{00000000-0005-0000-0000-000056050000}"/>
    <cellStyle name="Output 3" xfId="1080" xr:uid="{00000000-0005-0000-0000-000057050000}"/>
    <cellStyle name="Output 3 2" xfId="1081" xr:uid="{00000000-0005-0000-0000-000058050000}"/>
    <cellStyle name="Output 3 3" xfId="1082" xr:uid="{00000000-0005-0000-0000-000059050000}"/>
    <cellStyle name="Output 3 4" xfId="1083" xr:uid="{00000000-0005-0000-0000-00005A050000}"/>
    <cellStyle name="Output 4" xfId="1084" xr:uid="{00000000-0005-0000-0000-00005B050000}"/>
    <cellStyle name="Output 4 2" xfId="1085" xr:uid="{00000000-0005-0000-0000-00005C050000}"/>
    <cellStyle name="Output 4 3" xfId="1086" xr:uid="{00000000-0005-0000-0000-00005D050000}"/>
    <cellStyle name="Output 4 4" xfId="1087" xr:uid="{00000000-0005-0000-0000-00005E050000}"/>
    <cellStyle name="Output 5" xfId="1088" xr:uid="{00000000-0005-0000-0000-00005F050000}"/>
    <cellStyle name="Output 5 2" xfId="1089" xr:uid="{00000000-0005-0000-0000-000060050000}"/>
    <cellStyle name="Output 5 3" xfId="1090" xr:uid="{00000000-0005-0000-0000-000061050000}"/>
    <cellStyle name="Output 5 4" xfId="1091" xr:uid="{00000000-0005-0000-0000-000062050000}"/>
    <cellStyle name="Output 6" xfId="1092" xr:uid="{00000000-0005-0000-0000-000063050000}"/>
    <cellStyle name="Output 6 2" xfId="1093" xr:uid="{00000000-0005-0000-0000-000064050000}"/>
    <cellStyle name="Output 6 3" xfId="1094" xr:uid="{00000000-0005-0000-0000-000065050000}"/>
    <cellStyle name="Output 6 4" xfId="1095" xr:uid="{00000000-0005-0000-0000-000066050000}"/>
    <cellStyle name="Output 7" xfId="1096" xr:uid="{00000000-0005-0000-0000-000067050000}"/>
    <cellStyle name="Output 7 2" xfId="1097" xr:uid="{00000000-0005-0000-0000-000068050000}"/>
    <cellStyle name="Output 7 3" xfId="1098" xr:uid="{00000000-0005-0000-0000-000069050000}"/>
    <cellStyle name="Output 7 4" xfId="1099" xr:uid="{00000000-0005-0000-0000-00006A050000}"/>
    <cellStyle name="Output 8" xfId="1100" xr:uid="{00000000-0005-0000-0000-00006B050000}"/>
    <cellStyle name="Percent" xfId="3" builtinId="5"/>
    <cellStyle name="Percent 2" xfId="5" xr:uid="{00000000-0005-0000-0000-00006D050000}"/>
    <cellStyle name="Percent 2 2" xfId="1101" xr:uid="{00000000-0005-0000-0000-00006E050000}"/>
    <cellStyle name="Percent 2 3" xfId="1102" xr:uid="{00000000-0005-0000-0000-00006F050000}"/>
    <cellStyle name="Percent 2 4" xfId="1470" xr:uid="{00000000-0005-0000-0000-000070050000}"/>
    <cellStyle name="Percent 3" xfId="1103" xr:uid="{00000000-0005-0000-0000-000071050000}"/>
    <cellStyle name="Percent 3 2" xfId="1104" xr:uid="{00000000-0005-0000-0000-000072050000}"/>
    <cellStyle name="Percent 3 2 2" xfId="1471" xr:uid="{00000000-0005-0000-0000-000073050000}"/>
    <cellStyle name="Percent 3 2 2 2" xfId="1472" xr:uid="{00000000-0005-0000-0000-000074050000}"/>
    <cellStyle name="Percent 3 2 3" xfId="1473" xr:uid="{00000000-0005-0000-0000-000075050000}"/>
    <cellStyle name="Percent 3 2 4" xfId="1474" xr:uid="{00000000-0005-0000-0000-000076050000}"/>
    <cellStyle name="Percent 3 3" xfId="1475" xr:uid="{00000000-0005-0000-0000-000077050000}"/>
    <cellStyle name="Percent 3 3 2" xfId="1476" xr:uid="{00000000-0005-0000-0000-000078050000}"/>
    <cellStyle name="Percent 3 4" xfId="1477" xr:uid="{00000000-0005-0000-0000-000079050000}"/>
    <cellStyle name="Percent 3 5" xfId="1478" xr:uid="{00000000-0005-0000-0000-00007A050000}"/>
    <cellStyle name="Percent 4" xfId="1105" xr:uid="{00000000-0005-0000-0000-00007B050000}"/>
    <cellStyle name="Percent 4 2" xfId="1479" xr:uid="{00000000-0005-0000-0000-00007C050000}"/>
    <cellStyle name="Percent 4 2 2" xfId="1480" xr:uid="{00000000-0005-0000-0000-00007D050000}"/>
    <cellStyle name="Percent 4 3" xfId="1481" xr:uid="{00000000-0005-0000-0000-00007E050000}"/>
    <cellStyle name="Percent 4 4" xfId="1482" xr:uid="{00000000-0005-0000-0000-00007F050000}"/>
    <cellStyle name="Percent 5" xfId="1106" xr:uid="{00000000-0005-0000-0000-000080050000}"/>
    <cellStyle name="Percent 5 2" xfId="1483" xr:uid="{00000000-0005-0000-0000-000081050000}"/>
    <cellStyle name="Percent 5 3" xfId="1484" xr:uid="{00000000-0005-0000-0000-000082050000}"/>
    <cellStyle name="Percent 6" xfId="1485" xr:uid="{00000000-0005-0000-0000-000083050000}"/>
    <cellStyle name="Title 2" xfId="1107" xr:uid="{00000000-0005-0000-0000-000084050000}"/>
    <cellStyle name="Title 2 2" xfId="1108" xr:uid="{00000000-0005-0000-0000-000085050000}"/>
    <cellStyle name="Title 2 3" xfId="1109" xr:uid="{00000000-0005-0000-0000-000086050000}"/>
    <cellStyle name="Title 2 4" xfId="1110" xr:uid="{00000000-0005-0000-0000-000087050000}"/>
    <cellStyle name="Title 3" xfId="1111" xr:uid="{00000000-0005-0000-0000-000088050000}"/>
    <cellStyle name="Title 3 2" xfId="1112" xr:uid="{00000000-0005-0000-0000-000089050000}"/>
    <cellStyle name="Title 3 3" xfId="1113" xr:uid="{00000000-0005-0000-0000-00008A050000}"/>
    <cellStyle name="Title 3 4" xfId="1114" xr:uid="{00000000-0005-0000-0000-00008B050000}"/>
    <cellStyle name="Title 4" xfId="1115" xr:uid="{00000000-0005-0000-0000-00008C050000}"/>
    <cellStyle name="Title 4 2" xfId="1116" xr:uid="{00000000-0005-0000-0000-00008D050000}"/>
    <cellStyle name="Title 4 3" xfId="1117" xr:uid="{00000000-0005-0000-0000-00008E050000}"/>
    <cellStyle name="Title 4 4" xfId="1118" xr:uid="{00000000-0005-0000-0000-00008F050000}"/>
    <cellStyle name="Title 5" xfId="1119" xr:uid="{00000000-0005-0000-0000-000090050000}"/>
    <cellStyle name="Title 5 2" xfId="1120" xr:uid="{00000000-0005-0000-0000-000091050000}"/>
    <cellStyle name="Title 5 3" xfId="1121" xr:uid="{00000000-0005-0000-0000-000092050000}"/>
    <cellStyle name="Title 5 4" xfId="1122" xr:uid="{00000000-0005-0000-0000-000093050000}"/>
    <cellStyle name="Title 6" xfId="1123" xr:uid="{00000000-0005-0000-0000-000094050000}"/>
    <cellStyle name="Title 6 2" xfId="1124" xr:uid="{00000000-0005-0000-0000-000095050000}"/>
    <cellStyle name="Title 6 3" xfId="1125" xr:uid="{00000000-0005-0000-0000-000096050000}"/>
    <cellStyle name="Title 6 4" xfId="1126" xr:uid="{00000000-0005-0000-0000-000097050000}"/>
    <cellStyle name="Title 7" xfId="1127" xr:uid="{00000000-0005-0000-0000-000098050000}"/>
    <cellStyle name="Title 7 2" xfId="1128" xr:uid="{00000000-0005-0000-0000-000099050000}"/>
    <cellStyle name="Title 7 3" xfId="1129" xr:uid="{00000000-0005-0000-0000-00009A050000}"/>
    <cellStyle name="Title 7 4" xfId="1130" xr:uid="{00000000-0005-0000-0000-00009B050000}"/>
    <cellStyle name="Title 8" xfId="1131" xr:uid="{00000000-0005-0000-0000-00009C050000}"/>
    <cellStyle name="Total 2" xfId="1132" xr:uid="{00000000-0005-0000-0000-00009D050000}"/>
    <cellStyle name="Total 2 2" xfId="1133" xr:uid="{00000000-0005-0000-0000-00009E050000}"/>
    <cellStyle name="Total 2 3" xfId="1134" xr:uid="{00000000-0005-0000-0000-00009F050000}"/>
    <cellStyle name="Total 2 4" xfId="1135" xr:uid="{00000000-0005-0000-0000-0000A0050000}"/>
    <cellStyle name="Total 3" xfId="1136" xr:uid="{00000000-0005-0000-0000-0000A1050000}"/>
    <cellStyle name="Total 3 2" xfId="1137" xr:uid="{00000000-0005-0000-0000-0000A2050000}"/>
    <cellStyle name="Total 3 3" xfId="1138" xr:uid="{00000000-0005-0000-0000-0000A3050000}"/>
    <cellStyle name="Total 3 4" xfId="1139" xr:uid="{00000000-0005-0000-0000-0000A4050000}"/>
    <cellStyle name="Total 4" xfId="1140" xr:uid="{00000000-0005-0000-0000-0000A5050000}"/>
    <cellStyle name="Total 4 2" xfId="1141" xr:uid="{00000000-0005-0000-0000-0000A6050000}"/>
    <cellStyle name="Total 4 3" xfId="1142" xr:uid="{00000000-0005-0000-0000-0000A7050000}"/>
    <cellStyle name="Total 4 4" xfId="1143" xr:uid="{00000000-0005-0000-0000-0000A8050000}"/>
    <cellStyle name="Total 5" xfId="1144" xr:uid="{00000000-0005-0000-0000-0000A9050000}"/>
    <cellStyle name="Total 5 2" xfId="1145" xr:uid="{00000000-0005-0000-0000-0000AA050000}"/>
    <cellStyle name="Total 5 3" xfId="1146" xr:uid="{00000000-0005-0000-0000-0000AB050000}"/>
    <cellStyle name="Total 5 4" xfId="1147" xr:uid="{00000000-0005-0000-0000-0000AC050000}"/>
    <cellStyle name="Total 6" xfId="1148" xr:uid="{00000000-0005-0000-0000-0000AD050000}"/>
    <cellStyle name="Total 6 2" xfId="1149" xr:uid="{00000000-0005-0000-0000-0000AE050000}"/>
    <cellStyle name="Total 6 3" xfId="1150" xr:uid="{00000000-0005-0000-0000-0000AF050000}"/>
    <cellStyle name="Total 6 4" xfId="1151" xr:uid="{00000000-0005-0000-0000-0000B0050000}"/>
    <cellStyle name="Total 7" xfId="1152" xr:uid="{00000000-0005-0000-0000-0000B1050000}"/>
    <cellStyle name="Total 7 2" xfId="1153" xr:uid="{00000000-0005-0000-0000-0000B2050000}"/>
    <cellStyle name="Total 7 3" xfId="1154" xr:uid="{00000000-0005-0000-0000-0000B3050000}"/>
    <cellStyle name="Total 7 4" xfId="1155" xr:uid="{00000000-0005-0000-0000-0000B4050000}"/>
    <cellStyle name="Total 8" xfId="1156" xr:uid="{00000000-0005-0000-0000-0000B5050000}"/>
    <cellStyle name="Warning Text 2" xfId="1157" xr:uid="{00000000-0005-0000-0000-0000B6050000}"/>
    <cellStyle name="Warning Text 2 2" xfId="1158" xr:uid="{00000000-0005-0000-0000-0000B7050000}"/>
    <cellStyle name="Warning Text 2 3" xfId="1159" xr:uid="{00000000-0005-0000-0000-0000B8050000}"/>
    <cellStyle name="Warning Text 2 4" xfId="1160" xr:uid="{00000000-0005-0000-0000-0000B9050000}"/>
    <cellStyle name="Warning Text 3" xfId="1161" xr:uid="{00000000-0005-0000-0000-0000BA050000}"/>
    <cellStyle name="Warning Text 3 2" xfId="1162" xr:uid="{00000000-0005-0000-0000-0000BB050000}"/>
    <cellStyle name="Warning Text 3 3" xfId="1163" xr:uid="{00000000-0005-0000-0000-0000BC050000}"/>
    <cellStyle name="Warning Text 3 4" xfId="1164" xr:uid="{00000000-0005-0000-0000-0000BD050000}"/>
    <cellStyle name="Warning Text 4" xfId="1165" xr:uid="{00000000-0005-0000-0000-0000BE050000}"/>
    <cellStyle name="Warning Text 4 2" xfId="1166" xr:uid="{00000000-0005-0000-0000-0000BF050000}"/>
    <cellStyle name="Warning Text 4 3" xfId="1167" xr:uid="{00000000-0005-0000-0000-0000C0050000}"/>
    <cellStyle name="Warning Text 4 4" xfId="1168" xr:uid="{00000000-0005-0000-0000-0000C1050000}"/>
    <cellStyle name="Warning Text 5" xfId="1169" xr:uid="{00000000-0005-0000-0000-0000C2050000}"/>
    <cellStyle name="Warning Text 5 2" xfId="1170" xr:uid="{00000000-0005-0000-0000-0000C3050000}"/>
    <cellStyle name="Warning Text 5 3" xfId="1171" xr:uid="{00000000-0005-0000-0000-0000C4050000}"/>
    <cellStyle name="Warning Text 5 4" xfId="1172" xr:uid="{00000000-0005-0000-0000-0000C5050000}"/>
    <cellStyle name="Warning Text 6" xfId="1173" xr:uid="{00000000-0005-0000-0000-0000C6050000}"/>
    <cellStyle name="Warning Text 6 2" xfId="1174" xr:uid="{00000000-0005-0000-0000-0000C7050000}"/>
    <cellStyle name="Warning Text 6 3" xfId="1175" xr:uid="{00000000-0005-0000-0000-0000C8050000}"/>
    <cellStyle name="Warning Text 6 4" xfId="1176" xr:uid="{00000000-0005-0000-0000-0000C9050000}"/>
    <cellStyle name="Warning Text 7" xfId="1177" xr:uid="{00000000-0005-0000-0000-0000CA050000}"/>
    <cellStyle name="Warning Text 7 2" xfId="1178" xr:uid="{00000000-0005-0000-0000-0000CB050000}"/>
    <cellStyle name="Warning Text 7 3" xfId="1179" xr:uid="{00000000-0005-0000-0000-0000CC050000}"/>
    <cellStyle name="Warning Text 7 4" xfId="1180" xr:uid="{00000000-0005-0000-0000-0000CD050000}"/>
    <cellStyle name="Warning Text 8" xfId="1181" xr:uid="{00000000-0005-0000-0000-0000CE050000}"/>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438150</xdr:colOff>
      <xdr:row>1</xdr:row>
      <xdr:rowOff>0</xdr:rowOff>
    </xdr:from>
    <xdr:to>
      <xdr:col>9</xdr:col>
      <xdr:colOff>66676</xdr:colOff>
      <xdr:row>31</xdr:row>
      <xdr:rowOff>114300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38150" y="190500"/>
          <a:ext cx="5114926" cy="5829300"/>
        </a:xfrm>
        <a:prstGeom prst="rect">
          <a:avLst/>
        </a:prstGeom>
        <a:solidFill>
          <a:schemeClr val="lt1"/>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t>Tennessee Higher Education</a:t>
          </a:r>
          <a:r>
            <a:rPr lang="en-US" sz="1600" b="1" baseline="0"/>
            <a:t> Commission</a:t>
          </a:r>
        </a:p>
        <a:p>
          <a:pPr algn="ctr"/>
          <a:r>
            <a:rPr lang="en-US" sz="1600" b="1" baseline="0"/>
            <a:t>Breakdown of Outcomes-Based Formula Components</a:t>
          </a:r>
        </a:p>
        <a:p>
          <a:pPr algn="ctr"/>
          <a:r>
            <a:rPr lang="en-US" sz="1600" b="1" baseline="0"/>
            <a:t>Impact on 2022-23 State Appropriations</a:t>
          </a:r>
        </a:p>
        <a:p>
          <a:pPr algn="ctr"/>
          <a:r>
            <a:rPr lang="en-US" sz="2400" b="1" baseline="0"/>
            <a:t>_________________________</a:t>
          </a:r>
        </a:p>
        <a:p>
          <a:endParaRPr lang="en-US" sz="1800" b="1" baseline="0"/>
        </a:p>
        <a:p>
          <a:r>
            <a:rPr lang="en-US" sz="1400" b="1" baseline="0"/>
            <a:t>This analysis examines the impact of individual outcome changes on each institution's 2022-23 state appropriations. It isolates the impact that each outcome had on the bottom line distribution of state funding, institution by institution. All else being equal, if an institution's outcomes or other formula components had not changed in the 2022-23 formula, and remained as they were in the 2021-22 formula, this analysis isolates the state appropriation gained or lost.</a:t>
          </a:r>
        </a:p>
        <a:p>
          <a:endParaRPr lang="en-US" sz="1400" b="1" baseline="0"/>
        </a:p>
        <a:p>
          <a:r>
            <a:rPr lang="en-US" sz="1400" b="1" baseline="0"/>
            <a:t>The starting point for the analysis is a scenario where all </a:t>
          </a:r>
          <a:r>
            <a:rPr lang="en-US" sz="1400" b="1" i="0" baseline="0"/>
            <a:t>other</a:t>
          </a:r>
          <a:r>
            <a:rPr lang="en-US" sz="1400" b="1" baseline="0"/>
            <a:t> institutions' 2022-23 formula data is updated, except the institution under analysis. This represents the change in state appropriations the institution would have experienced if its data (both outcomes and other formula components) had not changed in the 2022-23 formula. The analysis then adds new data, one outcome at a time, and calculates the resulting state appropriation impact.</a:t>
          </a:r>
        </a:p>
        <a:p>
          <a:endParaRPr lang="en-US" sz="1400" b="1" baseline="0"/>
        </a:p>
        <a:p>
          <a:r>
            <a:rPr lang="en-US" sz="1400" b="1" baseline="0"/>
            <a:t>Additional explanation is provided as footnotes on the 'CC' and 'University' tabs.</a:t>
          </a:r>
          <a:endParaRPr lang="en-US" sz="16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scal/THEC/FISCAL/STAY_OUT/FY2012-13/Appropriations%20Request%20Instructions/PARTII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scal/Fiscal%20Policy/STAY_OUT/FY2014-15/Formula/Colleges%20of%20Med/Part%20IIIs%20and%20VIIs/JHQC%20-%20PartVII%20-%20new%20Med%20Formula%20FY1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Cover Page"/>
      <sheetName val="Academic Formula Units Instr."/>
      <sheetName val="Schedule A1  "/>
      <sheetName val="Schedule A2  "/>
      <sheetName val="Schedule A3"/>
      <sheetName val="Schedule B "/>
      <sheetName val="Schedule C1"/>
      <sheetName val="Schedule C2"/>
      <sheetName val="Schedule E"/>
      <sheetName val="Schedule F"/>
      <sheetName val="Schedule G"/>
      <sheetName val="Schedule H"/>
      <sheetName val="Schedule I"/>
      <sheetName val="Schedule J"/>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
      <sheetName val="Med Instructions"/>
      <sheetName val="Schedule 1"/>
      <sheetName val="Schedule 2"/>
      <sheetName val="Schedule 3"/>
      <sheetName val="Schedule 4"/>
      <sheetName val="Schedule 5"/>
      <sheetName val="Schedule D"/>
      <sheetName val="Schedule E"/>
      <sheetName val="Schedule F"/>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32"/>
  <sheetViews>
    <sheetView tabSelected="1" view="pageBreakPreview" zoomScaleNormal="100" zoomScaleSheetLayoutView="100" workbookViewId="0">
      <selection activeCell="O15" sqref="O15"/>
    </sheetView>
  </sheetViews>
  <sheetFormatPr defaultRowHeight="15"/>
  <sheetData>
    <row r="1" spans="1:10">
      <c r="A1" s="1"/>
      <c r="B1" s="1"/>
      <c r="C1" s="1"/>
      <c r="D1" s="1"/>
      <c r="E1" s="1"/>
      <c r="F1" s="1"/>
      <c r="G1" s="1"/>
      <c r="H1" s="1"/>
      <c r="I1" s="1"/>
      <c r="J1" s="1"/>
    </row>
    <row r="2" spans="1:10">
      <c r="A2" s="1"/>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1"/>
    </row>
    <row r="5" spans="1:10">
      <c r="A5" s="1"/>
      <c r="B5" s="1"/>
      <c r="C5" s="1"/>
      <c r="D5" s="1"/>
      <c r="E5" s="1"/>
      <c r="F5" s="1"/>
      <c r="G5" s="1"/>
      <c r="H5" s="1"/>
      <c r="I5" s="1"/>
      <c r="J5" s="1"/>
    </row>
    <row r="6" spans="1:10">
      <c r="A6" s="1"/>
      <c r="B6" s="1"/>
      <c r="C6" s="1"/>
      <c r="D6" s="1"/>
      <c r="E6" s="1"/>
      <c r="F6" s="1"/>
      <c r="G6" s="1"/>
      <c r="H6" s="1"/>
      <c r="I6" s="1"/>
      <c r="J6" s="1"/>
    </row>
    <row r="7" spans="1:10">
      <c r="A7" s="1"/>
      <c r="B7" s="1"/>
      <c r="C7" s="1"/>
      <c r="D7" s="1"/>
      <c r="E7" s="1"/>
      <c r="F7" s="1"/>
      <c r="G7" s="1"/>
      <c r="H7" s="1"/>
      <c r="I7" s="1"/>
      <c r="J7" s="1"/>
    </row>
    <row r="8" spans="1:10">
      <c r="A8" s="1"/>
      <c r="B8" s="1"/>
      <c r="C8" s="1"/>
      <c r="D8" s="1"/>
      <c r="E8" s="1"/>
      <c r="F8" s="1"/>
      <c r="G8" s="1"/>
      <c r="H8" s="1"/>
      <c r="I8" s="1"/>
      <c r="J8" s="1"/>
    </row>
    <row r="9" spans="1:10">
      <c r="A9" s="1"/>
      <c r="B9" s="1"/>
      <c r="C9" s="1"/>
      <c r="D9" s="1"/>
      <c r="E9" s="1"/>
      <c r="F9" s="1"/>
      <c r="G9" s="1"/>
      <c r="H9" s="1"/>
      <c r="I9" s="1"/>
      <c r="J9" s="1"/>
    </row>
    <row r="10" spans="1:10">
      <c r="A10" s="1"/>
      <c r="B10" s="1"/>
      <c r="C10" s="1"/>
      <c r="D10" s="1"/>
      <c r="E10" s="1"/>
      <c r="F10" s="1"/>
      <c r="G10" s="1"/>
      <c r="H10" s="1"/>
      <c r="I10" s="1"/>
      <c r="J10" s="1"/>
    </row>
    <row r="11" spans="1:10">
      <c r="A11" s="1"/>
      <c r="B11" s="1"/>
      <c r="C11" s="1"/>
      <c r="D11" s="1"/>
      <c r="E11" s="1"/>
      <c r="F11" s="1"/>
      <c r="G11" s="1"/>
      <c r="H11" s="1"/>
      <c r="I11" s="1"/>
      <c r="J11" s="1"/>
    </row>
    <row r="12" spans="1:10">
      <c r="A12" s="1"/>
      <c r="B12" s="1"/>
      <c r="C12" s="1"/>
      <c r="D12" s="1"/>
      <c r="E12" s="1"/>
      <c r="F12" s="1"/>
      <c r="G12" s="1"/>
      <c r="H12" s="1"/>
      <c r="I12" s="1"/>
      <c r="J12" s="1"/>
    </row>
    <row r="13" spans="1:10">
      <c r="A13" s="1"/>
      <c r="B13" s="1"/>
      <c r="C13" s="1"/>
      <c r="D13" s="1"/>
      <c r="E13" s="1"/>
      <c r="F13" s="1"/>
      <c r="G13" s="1"/>
      <c r="H13" s="1"/>
      <c r="I13" s="1"/>
      <c r="J13" s="1"/>
    </row>
    <row r="14" spans="1:10">
      <c r="A14" s="1"/>
      <c r="B14" s="1"/>
      <c r="C14" s="1"/>
      <c r="D14" s="1"/>
      <c r="E14" s="1"/>
      <c r="F14" s="1"/>
      <c r="G14" s="1"/>
      <c r="H14" s="1"/>
      <c r="I14" s="1"/>
      <c r="J14" s="1"/>
    </row>
    <row r="15" spans="1:10">
      <c r="A15" s="1"/>
      <c r="B15" s="1"/>
      <c r="C15" s="1"/>
      <c r="D15" s="1"/>
      <c r="E15" s="1"/>
      <c r="F15" s="1"/>
      <c r="G15" s="1"/>
      <c r="H15" s="1"/>
      <c r="I15" s="1"/>
      <c r="J15" s="1"/>
    </row>
    <row r="16" spans="1:10">
      <c r="A16" s="1"/>
      <c r="B16" s="1"/>
      <c r="C16" s="1"/>
      <c r="D16" s="1"/>
      <c r="E16" s="1"/>
      <c r="F16" s="1"/>
      <c r="G16" s="1"/>
      <c r="H16" s="1"/>
      <c r="I16" s="1"/>
      <c r="J16" s="1"/>
    </row>
    <row r="17" spans="1:10">
      <c r="A17" s="1"/>
      <c r="B17" s="1"/>
      <c r="C17" s="1"/>
      <c r="D17" s="1"/>
      <c r="E17" s="1"/>
      <c r="F17" s="1"/>
      <c r="G17" s="1"/>
      <c r="H17" s="1"/>
      <c r="I17" s="1"/>
      <c r="J17" s="1"/>
    </row>
    <row r="18" spans="1:10">
      <c r="A18" s="1"/>
      <c r="B18" s="1"/>
      <c r="C18" s="1"/>
      <c r="D18" s="1"/>
      <c r="E18" s="1"/>
      <c r="F18" s="1"/>
      <c r="G18" s="1"/>
      <c r="H18" s="1"/>
      <c r="I18" s="1"/>
      <c r="J18" s="1"/>
    </row>
    <row r="19" spans="1:10">
      <c r="A19" s="1"/>
      <c r="B19" s="1"/>
      <c r="C19" s="1"/>
      <c r="D19" s="1"/>
      <c r="E19" s="1"/>
      <c r="F19" s="1"/>
      <c r="G19" s="1"/>
      <c r="H19" s="1"/>
      <c r="I19" s="1"/>
      <c r="J19" s="1"/>
    </row>
    <row r="20" spans="1:10">
      <c r="A20" s="1"/>
      <c r="B20" s="1"/>
      <c r="C20" s="1"/>
      <c r="D20" s="1"/>
      <c r="E20" s="1"/>
      <c r="F20" s="1"/>
      <c r="G20" s="1"/>
      <c r="H20" s="1"/>
      <c r="I20" s="1"/>
      <c r="J20" s="1"/>
    </row>
    <row r="21" spans="1:10">
      <c r="A21" s="1"/>
      <c r="B21" s="1"/>
      <c r="C21" s="1"/>
      <c r="D21" s="1"/>
      <c r="E21" s="1"/>
      <c r="F21" s="1"/>
      <c r="G21" s="1"/>
      <c r="H21" s="1"/>
      <c r="I21" s="1"/>
      <c r="J21" s="1"/>
    </row>
    <row r="22" spans="1:10">
      <c r="A22" s="1"/>
      <c r="B22" s="1"/>
      <c r="C22" s="1"/>
      <c r="D22" s="1"/>
      <c r="E22" s="1"/>
      <c r="F22" s="1"/>
      <c r="G22" s="1"/>
      <c r="H22" s="1"/>
      <c r="I22" s="1"/>
      <c r="J22" s="1"/>
    </row>
    <row r="23" spans="1:10">
      <c r="A23" s="1"/>
      <c r="B23" s="1"/>
      <c r="C23" s="1"/>
      <c r="D23" s="1"/>
      <c r="E23" s="1"/>
      <c r="F23" s="1"/>
      <c r="G23" s="1"/>
      <c r="H23" s="1"/>
      <c r="I23" s="1"/>
      <c r="J23" s="1"/>
    </row>
    <row r="24" spans="1:10">
      <c r="A24" s="1"/>
      <c r="B24" s="1"/>
      <c r="C24" s="1"/>
      <c r="D24" s="1"/>
      <c r="E24" s="1"/>
      <c r="F24" s="1"/>
      <c r="G24" s="1"/>
      <c r="H24" s="1"/>
      <c r="I24" s="1"/>
      <c r="J24" s="1"/>
    </row>
    <row r="25" spans="1:10">
      <c r="A25" s="1"/>
      <c r="B25" s="1"/>
      <c r="C25" s="1"/>
      <c r="D25" s="1"/>
      <c r="E25" s="1"/>
      <c r="F25" s="1"/>
      <c r="G25" s="1"/>
      <c r="H25" s="1"/>
      <c r="I25" s="1"/>
      <c r="J25" s="1"/>
    </row>
    <row r="26" spans="1:10">
      <c r="A26" s="1"/>
      <c r="B26" s="1"/>
      <c r="C26" s="1"/>
      <c r="D26" s="1"/>
      <c r="E26" s="1"/>
      <c r="F26" s="1"/>
      <c r="G26" s="1"/>
      <c r="H26" s="1"/>
      <c r="I26" s="1"/>
      <c r="J26" s="1"/>
    </row>
    <row r="27" spans="1:10">
      <c r="A27" s="1"/>
      <c r="B27" s="1"/>
      <c r="C27" s="1"/>
      <c r="D27" s="1"/>
      <c r="E27" s="1"/>
      <c r="F27" s="1"/>
      <c r="G27" s="1"/>
      <c r="H27" s="1"/>
      <c r="I27" s="1"/>
      <c r="J27" s="1"/>
    </row>
    <row r="28" spans="1:10">
      <c r="A28" s="1"/>
      <c r="B28" s="1"/>
      <c r="C28" s="1"/>
      <c r="D28" s="1"/>
      <c r="E28" s="1"/>
      <c r="F28" s="1"/>
      <c r="G28" s="1"/>
      <c r="H28" s="1"/>
      <c r="I28" s="1"/>
      <c r="J28" s="1"/>
    </row>
    <row r="29" spans="1:10">
      <c r="A29" s="1"/>
      <c r="B29" s="1"/>
      <c r="C29" s="1"/>
      <c r="D29" s="1"/>
      <c r="E29" s="1"/>
      <c r="F29" s="1"/>
      <c r="G29" s="1"/>
      <c r="H29" s="1"/>
      <c r="I29" s="1"/>
      <c r="J29" s="1"/>
    </row>
    <row r="30" spans="1:10">
      <c r="A30" s="1"/>
      <c r="B30" s="1"/>
      <c r="C30" s="1"/>
      <c r="D30" s="1"/>
      <c r="E30" s="1"/>
      <c r="F30" s="1"/>
      <c r="G30" s="1"/>
      <c r="H30" s="1"/>
      <c r="I30" s="1"/>
      <c r="J30" s="1"/>
    </row>
    <row r="31" spans="1:10">
      <c r="A31" s="1"/>
      <c r="B31" s="1"/>
      <c r="C31" s="1"/>
      <c r="D31" s="1"/>
      <c r="E31" s="1"/>
      <c r="F31" s="1"/>
      <c r="G31" s="1"/>
      <c r="H31" s="1"/>
      <c r="I31" s="1"/>
      <c r="J31" s="1"/>
    </row>
    <row r="32" spans="1:10">
      <c r="A32" s="1"/>
      <c r="B32" s="1"/>
      <c r="C32" s="1"/>
      <c r="D32" s="1"/>
      <c r="E32" s="1"/>
      <c r="F32" s="1"/>
      <c r="G32" s="1"/>
      <c r="H32" s="1"/>
      <c r="I32" s="1"/>
      <c r="J32" s="1"/>
    </row>
  </sheetData>
  <printOptions horizontalCentered="1" verticalCentered="1"/>
  <pageMargins left="0.7" right="0.7"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A134"/>
  <sheetViews>
    <sheetView view="pageBreakPreview" zoomScale="70" zoomScaleNormal="90" zoomScaleSheetLayoutView="70" workbookViewId="0">
      <selection activeCell="A129" sqref="A129:M131"/>
    </sheetView>
  </sheetViews>
  <sheetFormatPr defaultRowHeight="16.5"/>
  <cols>
    <col min="1" max="1" width="34.85546875" style="36" customWidth="1"/>
    <col min="2" max="2" width="15.42578125" style="36" customWidth="1"/>
    <col min="3" max="3" width="12.42578125" style="67" bestFit="1" customWidth="1"/>
    <col min="4" max="4" width="11.7109375" style="36" bestFit="1" customWidth="1"/>
    <col min="5" max="5" width="15.5703125" style="36" bestFit="1" customWidth="1"/>
    <col min="6" max="6" width="12.42578125" style="67" bestFit="1" customWidth="1"/>
    <col min="7" max="7" width="11.7109375" style="36" bestFit="1" customWidth="1"/>
    <col min="8" max="8" width="14.28515625" style="36" bestFit="1" customWidth="1"/>
    <col min="9" max="9" width="12.42578125" style="67" bestFit="1" customWidth="1"/>
    <col min="10" max="10" width="11.7109375" style="36" bestFit="1" customWidth="1"/>
    <col min="11" max="11" width="15.5703125" style="36" bestFit="1" customWidth="1"/>
    <col min="12" max="13" width="12.42578125" style="36" customWidth="1"/>
    <col min="14" max="14" width="13" style="36" bestFit="1" customWidth="1"/>
    <col min="15" max="28" width="12.42578125" style="36" customWidth="1"/>
    <col min="29" max="16384" width="9.140625" style="36"/>
  </cols>
  <sheetData>
    <row r="1" spans="1:13" ht="27">
      <c r="A1" s="234" t="s">
        <v>99</v>
      </c>
      <c r="B1" s="234"/>
      <c r="C1" s="234"/>
      <c r="D1" s="234"/>
      <c r="E1" s="234"/>
      <c r="F1" s="234"/>
      <c r="G1" s="234"/>
      <c r="H1" s="234"/>
      <c r="I1" s="234"/>
      <c r="J1" s="234"/>
      <c r="K1" s="234"/>
      <c r="L1" s="234"/>
      <c r="M1" s="234"/>
    </row>
    <row r="2" spans="1:13" ht="18">
      <c r="A2" s="181" t="s">
        <v>98</v>
      </c>
      <c r="B2" s="181"/>
      <c r="C2" s="182"/>
      <c r="D2" s="181"/>
      <c r="E2" s="181"/>
      <c r="F2" s="182"/>
      <c r="G2" s="181"/>
      <c r="H2" s="181"/>
      <c r="I2" s="182"/>
      <c r="J2" s="181"/>
      <c r="K2" s="181"/>
      <c r="L2" s="181"/>
      <c r="M2" s="181"/>
    </row>
    <row r="3" spans="1:13" ht="18.75" thickBot="1">
      <c r="A3" s="181"/>
      <c r="B3" s="181"/>
      <c r="C3" s="182"/>
      <c r="D3" s="181"/>
      <c r="E3" s="181"/>
      <c r="F3" s="182"/>
      <c r="G3" s="181"/>
      <c r="H3" s="181"/>
      <c r="I3" s="182"/>
      <c r="J3" s="181"/>
      <c r="K3" s="181"/>
      <c r="L3" s="181"/>
      <c r="M3" s="181"/>
    </row>
    <row r="4" spans="1:13" ht="18.75" thickBot="1">
      <c r="A4" s="183"/>
      <c r="B4" s="227" t="s">
        <v>13</v>
      </c>
      <c r="C4" s="228"/>
      <c r="D4" s="229"/>
      <c r="E4" s="227" t="s">
        <v>14</v>
      </c>
      <c r="F4" s="228"/>
      <c r="G4" s="229"/>
      <c r="H4" s="227" t="s">
        <v>15</v>
      </c>
      <c r="I4" s="228"/>
      <c r="J4" s="229"/>
      <c r="K4" s="227" t="s">
        <v>16</v>
      </c>
      <c r="L4" s="228"/>
      <c r="M4" s="229"/>
    </row>
    <row r="5" spans="1:13" ht="18">
      <c r="A5" s="184" t="s">
        <v>64</v>
      </c>
      <c r="B5" s="185">
        <v>3550600</v>
      </c>
      <c r="C5" s="186" t="s">
        <v>49</v>
      </c>
      <c r="D5" s="187" t="s">
        <v>49</v>
      </c>
      <c r="E5" s="185">
        <v>4609800</v>
      </c>
      <c r="F5" s="186" t="str">
        <f>$C$5</f>
        <v>Outcome</v>
      </c>
      <c r="G5" s="187" t="s">
        <v>49</v>
      </c>
      <c r="H5" s="185">
        <v>6663100</v>
      </c>
      <c r="I5" s="188" t="str">
        <f>$C$5</f>
        <v>Outcome</v>
      </c>
      <c r="J5" s="187" t="s">
        <v>49</v>
      </c>
      <c r="K5" s="185">
        <v>2481600</v>
      </c>
      <c r="L5" s="186" t="str">
        <f>$C$5</f>
        <v>Outcome</v>
      </c>
      <c r="M5" s="187" t="s">
        <v>49</v>
      </c>
    </row>
    <row r="6" spans="1:13" ht="18">
      <c r="A6" s="184"/>
      <c r="B6" s="189" t="s">
        <v>22</v>
      </c>
      <c r="C6" s="190" t="s">
        <v>54</v>
      </c>
      <c r="D6" s="191" t="s">
        <v>50</v>
      </c>
      <c r="E6" s="189" t="s">
        <v>22</v>
      </c>
      <c r="F6" s="190" t="str">
        <f>$C$6</f>
        <v>Change</v>
      </c>
      <c r="G6" s="192" t="s">
        <v>50</v>
      </c>
      <c r="H6" s="189" t="s">
        <v>22</v>
      </c>
      <c r="I6" s="193" t="str">
        <f>$C$6</f>
        <v>Change</v>
      </c>
      <c r="J6" s="192" t="s">
        <v>50</v>
      </c>
      <c r="K6" s="189" t="s">
        <v>22</v>
      </c>
      <c r="L6" s="190" t="str">
        <f>$C$6</f>
        <v>Change</v>
      </c>
      <c r="M6" s="192" t="s">
        <v>50</v>
      </c>
    </row>
    <row r="7" spans="1:13" s="37" customFormat="1" ht="18">
      <c r="A7" s="194" t="s">
        <v>80</v>
      </c>
      <c r="B7" s="195">
        <v>-62200</v>
      </c>
      <c r="C7" s="196">
        <v>-8.4453354416083148E-2</v>
      </c>
      <c r="D7" s="197">
        <v>0.03</v>
      </c>
      <c r="E7" s="195">
        <v>-117100</v>
      </c>
      <c r="F7" s="196">
        <v>-8.9645832719992935E-2</v>
      </c>
      <c r="G7" s="197">
        <v>0.06</v>
      </c>
      <c r="H7" s="195">
        <v>-56900</v>
      </c>
      <c r="I7" s="196">
        <v>-4.7195529203298503E-2</v>
      </c>
      <c r="J7" s="197">
        <v>0.03</v>
      </c>
      <c r="K7" s="195">
        <v>-53500</v>
      </c>
      <c r="L7" s="196">
        <v>-0.12258400625162791</v>
      </c>
      <c r="M7" s="197">
        <v>0.04</v>
      </c>
    </row>
    <row r="8" spans="1:13" s="37" customFormat="1" ht="18">
      <c r="A8" s="198" t="s">
        <v>81</v>
      </c>
      <c r="B8" s="199">
        <v>-33000</v>
      </c>
      <c r="C8" s="200">
        <v>-2.5257193976442549E-2</v>
      </c>
      <c r="D8" s="201">
        <v>4.4999999999999998E-2</v>
      </c>
      <c r="E8" s="199">
        <v>-90700</v>
      </c>
      <c r="F8" s="200">
        <v>-4.1352868684102595E-2</v>
      </c>
      <c r="G8" s="201">
        <v>7.4999999999999997E-2</v>
      </c>
      <c r="H8" s="199">
        <v>-47500</v>
      </c>
      <c r="I8" s="200">
        <v>-1.910670359082256E-2</v>
      </c>
      <c r="J8" s="201">
        <v>4.4999999999999998E-2</v>
      </c>
      <c r="K8" s="199">
        <v>-86200</v>
      </c>
      <c r="L8" s="200">
        <v>-0.10404534913682051</v>
      </c>
      <c r="M8" s="201">
        <v>0.06</v>
      </c>
    </row>
    <row r="9" spans="1:13" s="37" customFormat="1" ht="18">
      <c r="A9" s="198" t="s">
        <v>82</v>
      </c>
      <c r="B9" s="199">
        <v>69200</v>
      </c>
      <c r="C9" s="200">
        <v>2.3057832159760094E-2</v>
      </c>
      <c r="D9" s="201">
        <v>7.4999999999999997E-2</v>
      </c>
      <c r="E9" s="199">
        <v>109500</v>
      </c>
      <c r="F9" s="200">
        <v>2.3371773299954768E-2</v>
      </c>
      <c r="G9" s="201">
        <v>0.09</v>
      </c>
      <c r="H9" s="199">
        <v>-32100</v>
      </c>
      <c r="I9" s="200">
        <v>-4.4129588006166509E-3</v>
      </c>
      <c r="J9" s="201">
        <v>7.4999999999999997E-2</v>
      </c>
      <c r="K9" s="199">
        <v>-166200</v>
      </c>
      <c r="L9" s="200">
        <v>-7.914839759526282E-2</v>
      </c>
      <c r="M9" s="201">
        <v>0.1</v>
      </c>
    </row>
    <row r="10" spans="1:13" s="37" customFormat="1" ht="18">
      <c r="A10" s="198" t="s">
        <v>24</v>
      </c>
      <c r="B10" s="199">
        <v>273200</v>
      </c>
      <c r="C10" s="200">
        <v>2.6285479695749903E-2</v>
      </c>
      <c r="D10" s="201">
        <v>0.27500000000000002</v>
      </c>
      <c r="E10" s="199">
        <v>554700</v>
      </c>
      <c r="F10" s="200">
        <v>2.9674620390455431E-2</v>
      </c>
      <c r="G10" s="201">
        <v>0.2</v>
      </c>
      <c r="H10" s="199">
        <v>-525300</v>
      </c>
      <c r="I10" s="200">
        <v>-1.3580901310744853E-2</v>
      </c>
      <c r="J10" s="201">
        <v>0.22500000000000001</v>
      </c>
      <c r="K10" s="199">
        <v>-653400</v>
      </c>
      <c r="L10" s="200">
        <v>-8.7112950431556868E-2</v>
      </c>
      <c r="M10" s="201">
        <v>0.22500000000000001</v>
      </c>
    </row>
    <row r="11" spans="1:13" s="37" customFormat="1" ht="18">
      <c r="A11" s="198" t="s">
        <v>25</v>
      </c>
      <c r="B11" s="199">
        <v>1072400</v>
      </c>
      <c r="C11" s="200">
        <v>0.15993121238177133</v>
      </c>
      <c r="D11" s="201">
        <v>0.2</v>
      </c>
      <c r="E11" s="199">
        <v>196000</v>
      </c>
      <c r="F11" s="200">
        <v>2.3422562141491188E-2</v>
      </c>
      <c r="G11" s="201">
        <v>0.15</v>
      </c>
      <c r="H11" s="199">
        <v>-508300</v>
      </c>
      <c r="I11" s="200">
        <v>-3.7767519932857763E-2</v>
      </c>
      <c r="J11" s="201">
        <v>0.2</v>
      </c>
      <c r="K11" s="199">
        <v>-240600</v>
      </c>
      <c r="L11" s="200">
        <v>-7.6923076923076872E-2</v>
      </c>
      <c r="M11" s="201">
        <v>0.125</v>
      </c>
    </row>
    <row r="12" spans="1:13" s="37" customFormat="1" ht="18">
      <c r="A12" s="198" t="s">
        <v>26</v>
      </c>
      <c r="B12" s="199">
        <v>0</v>
      </c>
      <c r="C12" s="200" t="s">
        <v>97</v>
      </c>
      <c r="D12" s="201">
        <v>0</v>
      </c>
      <c r="E12" s="199">
        <v>-432100</v>
      </c>
      <c r="F12" s="200">
        <v>-4.2553191489361653E-2</v>
      </c>
      <c r="G12" s="201">
        <v>0.15</v>
      </c>
      <c r="H12" s="199">
        <v>-90100</v>
      </c>
      <c r="I12" s="200">
        <v>-4.4871794871794934E-2</v>
      </c>
      <c r="J12" s="201">
        <v>7.4999999999999997E-2</v>
      </c>
      <c r="K12" s="199">
        <v>106900</v>
      </c>
      <c r="L12" s="200">
        <v>4.1152263374485631E-2</v>
      </c>
      <c r="M12" s="201">
        <v>7.4999999999999997E-2</v>
      </c>
    </row>
    <row r="13" spans="1:13" s="37" customFormat="1" ht="18">
      <c r="A13" s="198" t="s">
        <v>27</v>
      </c>
      <c r="B13" s="199">
        <v>45600</v>
      </c>
      <c r="C13" s="200">
        <v>2.3821426925983102E-2</v>
      </c>
      <c r="D13" s="201">
        <v>0.1</v>
      </c>
      <c r="E13" s="199">
        <v>360300</v>
      </c>
      <c r="F13" s="200">
        <v>0.10886373033877628</v>
      </c>
      <c r="G13" s="201">
        <v>0.1</v>
      </c>
      <c r="H13" s="199">
        <v>138900</v>
      </c>
      <c r="I13" s="200">
        <v>3.1421629564687636E-2</v>
      </c>
      <c r="J13" s="201">
        <v>0.1</v>
      </c>
      <c r="K13" s="199">
        <v>-223100</v>
      </c>
      <c r="L13" s="200">
        <v>-5.3233229583919961E-2</v>
      </c>
      <c r="M13" s="201">
        <v>0.15</v>
      </c>
    </row>
    <row r="14" spans="1:13" s="37" customFormat="1" ht="18">
      <c r="A14" s="198" t="s">
        <v>29</v>
      </c>
      <c r="B14" s="199">
        <v>383900</v>
      </c>
      <c r="C14" s="200">
        <v>7.662669595226812E-2</v>
      </c>
      <c r="D14" s="201">
        <v>0.17499999999999999</v>
      </c>
      <c r="E14" s="199">
        <v>85700</v>
      </c>
      <c r="F14" s="200">
        <v>3.8669053885509896E-2</v>
      </c>
      <c r="G14" s="201">
        <v>7.4999999999999997E-2</v>
      </c>
      <c r="H14" s="199">
        <v>12600</v>
      </c>
      <c r="I14" s="200">
        <v>3.6612148895960317E-3</v>
      </c>
      <c r="J14" s="201">
        <v>0.1</v>
      </c>
      <c r="K14" s="199">
        <v>-100</v>
      </c>
      <c r="L14" s="200">
        <v>1.0676016334291383E-2</v>
      </c>
      <c r="M14" s="201">
        <v>0.125</v>
      </c>
    </row>
    <row r="15" spans="1:13" s="37" customFormat="1" ht="18">
      <c r="A15" s="202" t="s">
        <v>30</v>
      </c>
      <c r="B15" s="203">
        <v>120500</v>
      </c>
      <c r="C15" s="204">
        <v>9.1215284080152781E-3</v>
      </c>
      <c r="D15" s="205">
        <v>0.1</v>
      </c>
      <c r="E15" s="203">
        <v>367600</v>
      </c>
      <c r="F15" s="204">
        <v>2.6786858943944614E-2</v>
      </c>
      <c r="G15" s="205">
        <v>0.1</v>
      </c>
      <c r="H15" s="203">
        <v>988100</v>
      </c>
      <c r="I15" s="204">
        <v>4.7416631639428219E-2</v>
      </c>
      <c r="J15" s="205">
        <v>0.15</v>
      </c>
      <c r="K15" s="203">
        <v>213800</v>
      </c>
      <c r="L15" s="204">
        <v>2.639911741119727E-2</v>
      </c>
      <c r="M15" s="205">
        <v>0.1</v>
      </c>
    </row>
    <row r="16" spans="1:13" ht="18">
      <c r="A16" s="194" t="s">
        <v>40</v>
      </c>
      <c r="B16" s="195">
        <v>125500</v>
      </c>
      <c r="C16" s="196">
        <v>1.9155177596776651E-2</v>
      </c>
      <c r="D16" s="206"/>
      <c r="E16" s="207">
        <v>-337500</v>
      </c>
      <c r="F16" s="196">
        <v>-3.6045130114632951E-2</v>
      </c>
      <c r="G16" s="206"/>
      <c r="H16" s="195">
        <v>-87500</v>
      </c>
      <c r="I16" s="196">
        <v>-5.8130955790116623E-3</v>
      </c>
      <c r="J16" s="206"/>
      <c r="K16" s="195">
        <v>-9000</v>
      </c>
      <c r="L16" s="196">
        <v>-1.2871521355757309E-3</v>
      </c>
      <c r="M16" s="206"/>
    </row>
    <row r="17" spans="1:27" ht="18">
      <c r="A17" s="198" t="s">
        <v>45</v>
      </c>
      <c r="B17" s="199">
        <v>107300</v>
      </c>
      <c r="C17" s="200">
        <v>2.6999999999999913E-2</v>
      </c>
      <c r="D17" s="208"/>
      <c r="E17" s="199">
        <v>157800</v>
      </c>
      <c r="F17" s="200">
        <v>2.6999999999999913E-2</v>
      </c>
      <c r="G17" s="208"/>
      <c r="H17" s="199">
        <v>240300</v>
      </c>
      <c r="I17" s="200">
        <v>2.6999999999999913E-2</v>
      </c>
      <c r="J17" s="208"/>
      <c r="K17" s="199">
        <v>111800</v>
      </c>
      <c r="L17" s="200">
        <v>2.6999999999999913E-2</v>
      </c>
      <c r="M17" s="208"/>
    </row>
    <row r="18" spans="1:27" ht="18">
      <c r="A18" s="198" t="s">
        <v>41</v>
      </c>
      <c r="B18" s="199">
        <v>0</v>
      </c>
      <c r="C18" s="200" t="s">
        <v>97</v>
      </c>
      <c r="D18" s="208"/>
      <c r="E18" s="209">
        <v>0</v>
      </c>
      <c r="F18" s="200">
        <v>0</v>
      </c>
      <c r="G18" s="208"/>
      <c r="H18" s="199">
        <v>-3300</v>
      </c>
      <c r="I18" s="200">
        <v>-0.28072062382360852</v>
      </c>
      <c r="J18" s="208"/>
      <c r="K18" s="199">
        <v>0</v>
      </c>
      <c r="L18" s="200" t="s">
        <v>97</v>
      </c>
      <c r="M18" s="208"/>
    </row>
    <row r="19" spans="1:27" ht="18">
      <c r="A19" s="198" t="s">
        <v>44</v>
      </c>
      <c r="B19" s="199">
        <v>0</v>
      </c>
      <c r="C19" s="200">
        <v>2.6999999999999913E-2</v>
      </c>
      <c r="D19" s="208"/>
      <c r="E19" s="209">
        <v>0</v>
      </c>
      <c r="F19" s="200">
        <v>2.6999999999999913E-2</v>
      </c>
      <c r="G19" s="208"/>
      <c r="H19" s="199">
        <v>100</v>
      </c>
      <c r="I19" s="200">
        <v>2.6999999999999913E-2</v>
      </c>
      <c r="J19" s="208"/>
      <c r="K19" s="199">
        <v>0</v>
      </c>
      <c r="L19" s="200">
        <v>2.6999999999999913E-2</v>
      </c>
      <c r="M19" s="208"/>
    </row>
    <row r="20" spans="1:27" ht="18">
      <c r="A20" s="198" t="s">
        <v>42</v>
      </c>
      <c r="B20" s="209">
        <v>275600</v>
      </c>
      <c r="C20" s="200">
        <v>0.43933600424203156</v>
      </c>
      <c r="D20" s="208"/>
      <c r="E20" s="209">
        <v>-79200</v>
      </c>
      <c r="F20" s="200">
        <v>-5.5236415783565751E-2</v>
      </c>
      <c r="G20" s="208"/>
      <c r="H20" s="199">
        <v>157200</v>
      </c>
      <c r="I20" s="200">
        <v>8.6158066148183776E-2</v>
      </c>
      <c r="J20" s="208"/>
      <c r="K20" s="199">
        <v>-6900</v>
      </c>
      <c r="L20" s="200">
        <v>-7.4567250083013015E-3</v>
      </c>
      <c r="M20" s="208"/>
    </row>
    <row r="21" spans="1:27" ht="18">
      <c r="A21" s="198" t="s">
        <v>43</v>
      </c>
      <c r="B21" s="209">
        <v>24400</v>
      </c>
      <c r="C21" s="200">
        <v>2.6999999999999913E-2</v>
      </c>
      <c r="D21" s="208"/>
      <c r="E21" s="209">
        <v>36600</v>
      </c>
      <c r="F21" s="200">
        <v>2.6999999999999913E-2</v>
      </c>
      <c r="G21" s="208"/>
      <c r="H21" s="209">
        <v>53500</v>
      </c>
      <c r="I21" s="200">
        <v>2.6999999999999913E-2</v>
      </c>
      <c r="J21" s="208"/>
      <c r="K21" s="199">
        <v>24800</v>
      </c>
      <c r="L21" s="200">
        <v>2.6999999999999913E-2</v>
      </c>
      <c r="M21" s="208"/>
    </row>
    <row r="22" spans="1:27" ht="18">
      <c r="A22" s="198" t="s">
        <v>46</v>
      </c>
      <c r="B22" s="209">
        <v>115100</v>
      </c>
      <c r="C22" s="200">
        <v>4.2787996610911261E-2</v>
      </c>
      <c r="D22" s="208"/>
      <c r="E22" s="209">
        <v>136400</v>
      </c>
      <c r="F22" s="200">
        <v>4.2787996610911261E-2</v>
      </c>
      <c r="G22" s="208"/>
      <c r="H22" s="209">
        <v>257900</v>
      </c>
      <c r="I22" s="200">
        <v>4.2787996610911261E-2</v>
      </c>
      <c r="J22" s="208"/>
      <c r="K22" s="199">
        <v>120300</v>
      </c>
      <c r="L22" s="200">
        <v>4.2787996610911261E-2</v>
      </c>
      <c r="M22" s="208"/>
    </row>
    <row r="23" spans="1:27" ht="18">
      <c r="A23" s="198" t="s">
        <v>47</v>
      </c>
      <c r="B23" s="209">
        <v>6600</v>
      </c>
      <c r="C23" s="200">
        <v>0.11075312122432535</v>
      </c>
      <c r="D23" s="208"/>
      <c r="E23" s="209">
        <v>-77800</v>
      </c>
      <c r="F23" s="200">
        <v>-0.46012422360248451</v>
      </c>
      <c r="G23" s="208"/>
      <c r="H23" s="209">
        <v>-106500</v>
      </c>
      <c r="I23" s="200">
        <v>-0.55622550251127989</v>
      </c>
      <c r="J23" s="208"/>
      <c r="K23" s="199">
        <v>0</v>
      </c>
      <c r="L23" s="200" t="s">
        <v>97</v>
      </c>
      <c r="M23" s="208"/>
    </row>
    <row r="24" spans="1:27" ht="18">
      <c r="A24" s="202" t="s">
        <v>48</v>
      </c>
      <c r="B24" s="210">
        <v>28100</v>
      </c>
      <c r="C24" s="204">
        <v>4.405750998834157E-2</v>
      </c>
      <c r="D24" s="211"/>
      <c r="E24" s="210">
        <v>85000</v>
      </c>
      <c r="F24" s="204">
        <v>7.5618146987275647E-2</v>
      </c>
      <c r="G24" s="211"/>
      <c r="H24" s="210">
        <v>28600</v>
      </c>
      <c r="I24" s="204">
        <v>1.1201278231605549E-2</v>
      </c>
      <c r="J24" s="211"/>
      <c r="K24" s="203">
        <v>-5400</v>
      </c>
      <c r="L24" s="204">
        <v>-6.1232924268880273E-3</v>
      </c>
      <c r="M24" s="211"/>
    </row>
    <row r="25" spans="1:27" ht="18.75" thickBot="1">
      <c r="A25" s="198" t="s">
        <v>51</v>
      </c>
      <c r="B25" s="209">
        <v>-63500</v>
      </c>
      <c r="C25" s="200">
        <v>-2.2471910112359605E-2</v>
      </c>
      <c r="D25" s="208"/>
      <c r="E25" s="209">
        <v>202000</v>
      </c>
      <c r="F25" s="200">
        <v>5.7471264367816133E-2</v>
      </c>
      <c r="G25" s="208"/>
      <c r="H25" s="209">
        <v>397800</v>
      </c>
      <c r="I25" s="200">
        <v>8.0459770114942541E-2</v>
      </c>
      <c r="J25" s="208"/>
      <c r="K25" s="199">
        <v>181500</v>
      </c>
      <c r="L25" s="200">
        <v>0.10666666666666669</v>
      </c>
      <c r="M25" s="208"/>
    </row>
    <row r="26" spans="1:27" ht="18.75" thickBot="1">
      <c r="A26" s="212" t="s">
        <v>65</v>
      </c>
      <c r="B26" s="213">
        <f>SUM(B5:B25)</f>
        <v>6039300</v>
      </c>
      <c r="C26" s="214"/>
      <c r="D26" s="215"/>
      <c r="E26" s="213">
        <f>SUM(E5:E25)</f>
        <v>5767000</v>
      </c>
      <c r="F26" s="214"/>
      <c r="G26" s="215"/>
      <c r="H26" s="213">
        <f>SUM(H5:H25)</f>
        <v>7480600</v>
      </c>
      <c r="I26" s="214"/>
      <c r="J26" s="215"/>
      <c r="K26" s="213">
        <f>SUM(K5:K25)</f>
        <v>1796300</v>
      </c>
      <c r="L26" s="214"/>
      <c r="M26" s="215"/>
    </row>
    <row r="27" spans="1:27" s="37" customFormat="1">
      <c r="A27" s="58"/>
      <c r="B27" s="62"/>
      <c r="C27" s="70"/>
      <c r="D27" s="62"/>
      <c r="E27" s="62"/>
      <c r="F27" s="70"/>
      <c r="G27" s="62"/>
      <c r="H27" s="62"/>
      <c r="I27" s="70"/>
      <c r="J27" s="62"/>
      <c r="K27" s="62"/>
      <c r="L27" s="62"/>
      <c r="M27" s="62"/>
      <c r="N27" s="62"/>
      <c r="O27" s="62"/>
      <c r="P27" s="62"/>
      <c r="Q27" s="62"/>
      <c r="R27" s="62"/>
      <c r="S27" s="62"/>
      <c r="T27" s="62"/>
      <c r="U27" s="62"/>
      <c r="V27" s="62"/>
      <c r="W27" s="62"/>
      <c r="X27" s="62"/>
      <c r="Y27" s="62"/>
      <c r="Z27" s="62"/>
      <c r="AA27" s="62"/>
    </row>
    <row r="28" spans="1:27" s="37" customFormat="1" ht="18.75" customHeight="1">
      <c r="A28" s="222" t="s">
        <v>106</v>
      </c>
      <c r="B28" s="222"/>
      <c r="C28" s="222"/>
      <c r="D28" s="222"/>
      <c r="E28" s="222"/>
      <c r="F28" s="222"/>
      <c r="G28" s="222"/>
      <c r="H28" s="222"/>
      <c r="I28" s="222"/>
      <c r="J28" s="222"/>
      <c r="K28" s="222"/>
      <c r="L28" s="222"/>
      <c r="M28" s="222"/>
    </row>
    <row r="29" spans="1:27" s="37" customFormat="1" ht="18.75" customHeight="1">
      <c r="A29" s="222"/>
      <c r="B29" s="222"/>
      <c r="C29" s="222"/>
      <c r="D29" s="222"/>
      <c r="E29" s="222"/>
      <c r="F29" s="222"/>
      <c r="G29" s="222"/>
      <c r="H29" s="222"/>
      <c r="I29" s="222"/>
      <c r="J29" s="222"/>
      <c r="K29" s="222"/>
      <c r="L29" s="222"/>
      <c r="M29" s="222"/>
    </row>
    <row r="30" spans="1:27" s="38" customFormat="1" ht="17.25" thickBot="1">
      <c r="A30" s="59"/>
      <c r="B30" s="59"/>
      <c r="C30" s="59"/>
      <c r="D30" s="59"/>
      <c r="E30" s="59"/>
      <c r="F30" s="59"/>
      <c r="G30" s="59"/>
      <c r="H30" s="59"/>
      <c r="I30" s="59"/>
      <c r="J30" s="59"/>
      <c r="K30" s="59"/>
      <c r="L30" s="59"/>
      <c r="M30" s="59"/>
    </row>
    <row r="31" spans="1:27" s="38" customFormat="1" ht="20.25" customHeight="1">
      <c r="A31" s="230" t="s">
        <v>107</v>
      </c>
      <c r="B31" s="231"/>
      <c r="C31" s="231"/>
      <c r="D31" s="231"/>
      <c r="E31" s="231"/>
      <c r="F31" s="231"/>
      <c r="G31" s="231"/>
      <c r="H31" s="231"/>
      <c r="I31" s="231"/>
      <c r="J31" s="231"/>
      <c r="K31" s="231"/>
      <c r="L31" s="231"/>
      <c r="M31" s="232"/>
    </row>
    <row r="32" spans="1:27" s="38" customFormat="1" ht="20.25" customHeight="1">
      <c r="A32" s="221"/>
      <c r="B32" s="222"/>
      <c r="C32" s="222"/>
      <c r="D32" s="222"/>
      <c r="E32" s="222"/>
      <c r="F32" s="222"/>
      <c r="G32" s="222"/>
      <c r="H32" s="222"/>
      <c r="I32" s="222"/>
      <c r="J32" s="222"/>
      <c r="K32" s="222"/>
      <c r="L32" s="222"/>
      <c r="M32" s="223"/>
    </row>
    <row r="33" spans="1:13" s="38" customFormat="1">
      <c r="A33" s="221"/>
      <c r="B33" s="222"/>
      <c r="C33" s="222"/>
      <c r="D33" s="222"/>
      <c r="E33" s="222"/>
      <c r="F33" s="222"/>
      <c r="G33" s="222"/>
      <c r="H33" s="222"/>
      <c r="I33" s="222"/>
      <c r="J33" s="222"/>
      <c r="K33" s="222"/>
      <c r="L33" s="222"/>
      <c r="M33" s="223"/>
    </row>
    <row r="34" spans="1:13" s="38" customFormat="1" ht="7.5" customHeight="1">
      <c r="A34" s="39"/>
      <c r="B34" s="40"/>
      <c r="C34" s="41"/>
      <c r="D34" s="41"/>
      <c r="E34" s="40"/>
      <c r="F34" s="41"/>
      <c r="G34" s="41"/>
      <c r="H34" s="40"/>
      <c r="I34" s="41"/>
      <c r="J34" s="41"/>
      <c r="K34" s="40"/>
      <c r="L34" s="41"/>
      <c r="M34" s="42"/>
    </row>
    <row r="35" spans="1:13" s="38" customFormat="1" ht="18.75" customHeight="1">
      <c r="A35" s="221" t="s">
        <v>110</v>
      </c>
      <c r="B35" s="222"/>
      <c r="C35" s="222"/>
      <c r="D35" s="222"/>
      <c r="E35" s="222"/>
      <c r="F35" s="222"/>
      <c r="G35" s="222"/>
      <c r="H35" s="222"/>
      <c r="I35" s="222"/>
      <c r="J35" s="222"/>
      <c r="K35" s="222"/>
      <c r="L35" s="222"/>
      <c r="M35" s="223"/>
    </row>
    <row r="36" spans="1:13" s="38" customFormat="1" ht="18.75" customHeight="1">
      <c r="A36" s="221"/>
      <c r="B36" s="222"/>
      <c r="C36" s="222"/>
      <c r="D36" s="222"/>
      <c r="E36" s="222"/>
      <c r="F36" s="222"/>
      <c r="G36" s="222"/>
      <c r="H36" s="222"/>
      <c r="I36" s="222"/>
      <c r="J36" s="222"/>
      <c r="K36" s="222"/>
      <c r="L36" s="222"/>
      <c r="M36" s="223"/>
    </row>
    <row r="37" spans="1:13" s="38" customFormat="1" ht="7.5" customHeight="1">
      <c r="A37" s="43"/>
      <c r="B37" s="44"/>
      <c r="C37" s="44"/>
      <c r="D37" s="44"/>
      <c r="E37" s="44"/>
      <c r="F37" s="44"/>
      <c r="G37" s="44"/>
      <c r="H37" s="44"/>
      <c r="I37" s="44"/>
      <c r="J37" s="44"/>
      <c r="K37" s="44"/>
      <c r="L37" s="44"/>
      <c r="M37" s="45"/>
    </row>
    <row r="38" spans="1:13" s="38" customFormat="1" ht="19.5" customHeight="1">
      <c r="A38" s="221" t="s">
        <v>111</v>
      </c>
      <c r="B38" s="222"/>
      <c r="C38" s="222"/>
      <c r="D38" s="222"/>
      <c r="E38" s="222"/>
      <c r="F38" s="222"/>
      <c r="G38" s="222"/>
      <c r="H38" s="222"/>
      <c r="I38" s="222"/>
      <c r="J38" s="222"/>
      <c r="K38" s="222"/>
      <c r="L38" s="222"/>
      <c r="M38" s="223"/>
    </row>
    <row r="39" spans="1:13" s="38" customFormat="1" ht="19.5" customHeight="1">
      <c r="A39" s="221"/>
      <c r="B39" s="222"/>
      <c r="C39" s="222"/>
      <c r="D39" s="222"/>
      <c r="E39" s="222"/>
      <c r="F39" s="222"/>
      <c r="G39" s="222"/>
      <c r="H39" s="222"/>
      <c r="I39" s="222"/>
      <c r="J39" s="222"/>
      <c r="K39" s="222"/>
      <c r="L39" s="222"/>
      <c r="M39" s="223"/>
    </row>
    <row r="40" spans="1:13" s="38" customFormat="1" ht="7.5" customHeight="1">
      <c r="A40" s="43"/>
      <c r="B40" s="44"/>
      <c r="C40" s="44"/>
      <c r="D40" s="44"/>
      <c r="E40" s="44"/>
      <c r="F40" s="44"/>
      <c r="G40" s="44"/>
      <c r="H40" s="44"/>
      <c r="I40" s="44"/>
      <c r="J40" s="44"/>
      <c r="K40" s="44"/>
      <c r="L40" s="44"/>
      <c r="M40" s="45"/>
    </row>
    <row r="41" spans="1:13" s="38" customFormat="1" ht="18" customHeight="1">
      <c r="A41" s="221" t="s">
        <v>108</v>
      </c>
      <c r="B41" s="222"/>
      <c r="C41" s="222"/>
      <c r="D41" s="222"/>
      <c r="E41" s="222"/>
      <c r="F41" s="222"/>
      <c r="G41" s="222"/>
      <c r="H41" s="222"/>
      <c r="I41" s="222"/>
      <c r="J41" s="222"/>
      <c r="K41" s="222"/>
      <c r="L41" s="222"/>
      <c r="M41" s="223"/>
    </row>
    <row r="42" spans="1:13" s="38" customFormat="1" ht="18" customHeight="1">
      <c r="A42" s="221"/>
      <c r="B42" s="222"/>
      <c r="C42" s="222"/>
      <c r="D42" s="222"/>
      <c r="E42" s="222"/>
      <c r="F42" s="222"/>
      <c r="G42" s="222"/>
      <c r="H42" s="222"/>
      <c r="I42" s="222"/>
      <c r="J42" s="222"/>
      <c r="K42" s="222"/>
      <c r="L42" s="222"/>
      <c r="M42" s="223"/>
    </row>
    <row r="43" spans="1:13" s="38" customFormat="1" ht="18" customHeight="1" thickBot="1">
      <c r="A43" s="224"/>
      <c r="B43" s="225"/>
      <c r="C43" s="225"/>
      <c r="D43" s="225"/>
      <c r="E43" s="225"/>
      <c r="F43" s="225"/>
      <c r="G43" s="225"/>
      <c r="H43" s="225"/>
      <c r="I43" s="225"/>
      <c r="J43" s="225"/>
      <c r="K43" s="225"/>
      <c r="L43" s="225"/>
      <c r="M43" s="226"/>
    </row>
    <row r="44" spans="1:13" s="38" customFormat="1">
      <c r="A44" s="68"/>
      <c r="B44" s="71"/>
      <c r="C44" s="72"/>
      <c r="D44" s="72"/>
      <c r="E44" s="71"/>
      <c r="F44" s="72"/>
      <c r="G44" s="72"/>
      <c r="H44" s="71"/>
      <c r="I44" s="72"/>
      <c r="J44" s="72"/>
      <c r="K44" s="71"/>
      <c r="L44" s="72"/>
      <c r="M44" s="72"/>
    </row>
    <row r="45" spans="1:13" ht="27">
      <c r="A45" s="234" t="str">
        <f>A1</f>
        <v>Impact of Outcomes Formula Components on 2022-23 THEC Recommended State Appropriations</v>
      </c>
      <c r="B45" s="234"/>
      <c r="C45" s="234"/>
      <c r="D45" s="234"/>
      <c r="E45" s="234"/>
      <c r="F45" s="234"/>
      <c r="G45" s="234"/>
      <c r="H45" s="234"/>
      <c r="I45" s="234"/>
      <c r="J45" s="234"/>
      <c r="K45" s="234"/>
      <c r="L45" s="234"/>
      <c r="M45" s="234"/>
    </row>
    <row r="46" spans="1:13" ht="18">
      <c r="A46" s="216"/>
      <c r="B46" s="217"/>
      <c r="C46" s="217"/>
      <c r="D46" s="217"/>
      <c r="E46" s="217"/>
      <c r="F46" s="217"/>
      <c r="G46" s="217"/>
      <c r="H46" s="217"/>
      <c r="I46" s="217"/>
      <c r="J46" s="217"/>
      <c r="K46" s="181"/>
      <c r="L46" s="181"/>
      <c r="M46" s="181"/>
    </row>
    <row r="47" spans="1:13" ht="18.75" thickBot="1">
      <c r="A47" s="216"/>
      <c r="B47" s="217"/>
      <c r="C47" s="217"/>
      <c r="D47" s="217"/>
      <c r="E47" s="217"/>
      <c r="F47" s="217"/>
      <c r="G47" s="217"/>
      <c r="H47" s="217"/>
      <c r="I47" s="217"/>
      <c r="J47" s="217"/>
      <c r="K47" s="181"/>
      <c r="L47" s="181"/>
      <c r="M47" s="181"/>
    </row>
    <row r="48" spans="1:13" ht="18.75" thickBot="1">
      <c r="A48" s="183"/>
      <c r="B48" s="227" t="s">
        <v>17</v>
      </c>
      <c r="C48" s="228"/>
      <c r="D48" s="229"/>
      <c r="E48" s="227" t="s">
        <v>18</v>
      </c>
      <c r="F48" s="228"/>
      <c r="G48" s="229"/>
      <c r="H48" s="227" t="s">
        <v>19</v>
      </c>
      <c r="I48" s="228"/>
      <c r="J48" s="229"/>
      <c r="K48" s="227" t="s">
        <v>20</v>
      </c>
      <c r="L48" s="228"/>
      <c r="M48" s="229"/>
    </row>
    <row r="49" spans="1:13" ht="18">
      <c r="A49" s="184" t="s">
        <v>64</v>
      </c>
      <c r="B49" s="185">
        <v>3609200</v>
      </c>
      <c r="C49" s="186" t="str">
        <f>$C$5</f>
        <v>Outcome</v>
      </c>
      <c r="D49" s="187" t="s">
        <v>49</v>
      </c>
      <c r="E49" s="185">
        <v>8052700</v>
      </c>
      <c r="F49" s="186" t="str">
        <f>$C$5</f>
        <v>Outcome</v>
      </c>
      <c r="G49" s="187" t="s">
        <v>49</v>
      </c>
      <c r="H49" s="185">
        <v>3812500</v>
      </c>
      <c r="I49" s="188" t="str">
        <f>$C$5</f>
        <v>Outcome</v>
      </c>
      <c r="J49" s="187" t="s">
        <v>49</v>
      </c>
      <c r="K49" s="185">
        <v>16183000</v>
      </c>
      <c r="L49" s="186" t="str">
        <f>$C$5</f>
        <v>Outcome</v>
      </c>
      <c r="M49" s="187" t="s">
        <v>49</v>
      </c>
    </row>
    <row r="50" spans="1:13" ht="18">
      <c r="A50" s="184"/>
      <c r="B50" s="189" t="s">
        <v>22</v>
      </c>
      <c r="C50" s="190" t="str">
        <f>$C$6</f>
        <v>Change</v>
      </c>
      <c r="D50" s="191" t="s">
        <v>50</v>
      </c>
      <c r="E50" s="189" t="s">
        <v>22</v>
      </c>
      <c r="F50" s="190" t="str">
        <f>$C$6</f>
        <v>Change</v>
      </c>
      <c r="G50" s="192" t="s">
        <v>50</v>
      </c>
      <c r="H50" s="189" t="s">
        <v>22</v>
      </c>
      <c r="I50" s="193" t="str">
        <f>$C$6</f>
        <v>Change</v>
      </c>
      <c r="J50" s="192" t="s">
        <v>50</v>
      </c>
      <c r="K50" s="189" t="s">
        <v>22</v>
      </c>
      <c r="L50" s="190" t="str">
        <f>$C$6</f>
        <v>Change</v>
      </c>
      <c r="M50" s="192" t="s">
        <v>50</v>
      </c>
    </row>
    <row r="51" spans="1:13" ht="18">
      <c r="A51" s="194" t="s">
        <v>80</v>
      </c>
      <c r="B51" s="195">
        <v>-24300</v>
      </c>
      <c r="C51" s="196">
        <v>-3.675870511425483E-2</v>
      </c>
      <c r="D51" s="197">
        <v>4.0000000000000008E-2</v>
      </c>
      <c r="E51" s="195">
        <v>-77100</v>
      </c>
      <c r="F51" s="196">
        <v>-7.0977648865381271E-2</v>
      </c>
      <c r="G51" s="197">
        <v>0.03</v>
      </c>
      <c r="H51" s="195">
        <v>-8000</v>
      </c>
      <c r="I51" s="196">
        <v>-9.460070032757173E-3</v>
      </c>
      <c r="J51" s="197">
        <v>4.0000000000000008E-2</v>
      </c>
      <c r="K51" s="195">
        <v>-31500</v>
      </c>
      <c r="L51" s="196">
        <v>-2.8556480264758766E-2</v>
      </c>
      <c r="M51" s="197">
        <v>0.02</v>
      </c>
    </row>
    <row r="52" spans="1:13" ht="18">
      <c r="A52" s="198" t="s">
        <v>81</v>
      </c>
      <c r="B52" s="199">
        <v>-47700</v>
      </c>
      <c r="C52" s="200">
        <v>-3.4557565387435929E-2</v>
      </c>
      <c r="D52" s="201">
        <v>0.06</v>
      </c>
      <c r="E52" s="199">
        <v>300</v>
      </c>
      <c r="F52" s="200">
        <v>1.0596026490072852E-4</v>
      </c>
      <c r="G52" s="201">
        <v>4.4999999999999998E-2</v>
      </c>
      <c r="H52" s="199">
        <v>49000</v>
      </c>
      <c r="I52" s="200">
        <v>3.15622292809703E-2</v>
      </c>
      <c r="J52" s="201">
        <v>0.06</v>
      </c>
      <c r="K52" s="199">
        <v>21100</v>
      </c>
      <c r="L52" s="200">
        <v>7.1678461135233906E-3</v>
      </c>
      <c r="M52" s="201">
        <v>0.04</v>
      </c>
    </row>
    <row r="53" spans="1:13" ht="18">
      <c r="A53" s="198" t="s">
        <v>82</v>
      </c>
      <c r="B53" s="199">
        <v>-72700</v>
      </c>
      <c r="C53" s="200">
        <v>-1.9522284157691749E-2</v>
      </c>
      <c r="D53" s="201">
        <v>0.1</v>
      </c>
      <c r="E53" s="199">
        <v>131700</v>
      </c>
      <c r="F53" s="200">
        <v>2.3659160223036935E-2</v>
      </c>
      <c r="G53" s="201">
        <v>7.4999999999999997E-2</v>
      </c>
      <c r="H53" s="199">
        <v>24000</v>
      </c>
      <c r="I53" s="200">
        <v>5.859754911495596E-3</v>
      </c>
      <c r="J53" s="201">
        <v>0.1</v>
      </c>
      <c r="K53" s="199">
        <v>230300</v>
      </c>
      <c r="L53" s="200">
        <v>3.3955183874772255E-2</v>
      </c>
      <c r="M53" s="201">
        <v>6.5000000000000002E-2</v>
      </c>
    </row>
    <row r="54" spans="1:13" ht="18">
      <c r="A54" s="198" t="s">
        <v>24</v>
      </c>
      <c r="B54" s="199">
        <v>-711700</v>
      </c>
      <c r="C54" s="200">
        <v>-4.5013372444137612E-2</v>
      </c>
      <c r="D54" s="201">
        <v>0.25</v>
      </c>
      <c r="E54" s="199">
        <v>-50500</v>
      </c>
      <c r="F54" s="200">
        <v>-2.8390872167591841E-3</v>
      </c>
      <c r="G54" s="201">
        <v>0.22500000000000001</v>
      </c>
      <c r="H54" s="199">
        <v>152500</v>
      </c>
      <c r="I54" s="200">
        <v>9.5334617826237089E-3</v>
      </c>
      <c r="J54" s="201">
        <v>0.25</v>
      </c>
      <c r="K54" s="199">
        <v>783800</v>
      </c>
      <c r="L54" s="200">
        <v>2.340085693278926E-2</v>
      </c>
      <c r="M54" s="201">
        <v>0.2</v>
      </c>
    </row>
    <row r="55" spans="1:13" ht="18">
      <c r="A55" s="198" t="s">
        <v>25</v>
      </c>
      <c r="B55" s="199">
        <v>190200</v>
      </c>
      <c r="C55" s="200">
        <v>4.5611015490533591E-2</v>
      </c>
      <c r="D55" s="201">
        <v>0.15</v>
      </c>
      <c r="E55" s="199">
        <v>377300</v>
      </c>
      <c r="F55" s="200">
        <v>4.6013347383210279E-2</v>
      </c>
      <c r="G55" s="201">
        <v>0.1</v>
      </c>
      <c r="H55" s="199">
        <v>0</v>
      </c>
      <c r="I55" s="200">
        <v>-4.1254125412542031E-3</v>
      </c>
      <c r="J55" s="201">
        <v>0.1</v>
      </c>
      <c r="K55" s="199">
        <v>41900</v>
      </c>
      <c r="L55" s="200">
        <v>2.7891010512766101E-3</v>
      </c>
      <c r="M55" s="201">
        <v>0.1</v>
      </c>
    </row>
    <row r="56" spans="1:13" ht="18">
      <c r="A56" s="198" t="s">
        <v>26</v>
      </c>
      <c r="B56" s="199">
        <v>42300</v>
      </c>
      <c r="C56" s="200">
        <v>7.8947368421052655E-2</v>
      </c>
      <c r="D56" s="201">
        <v>0.05</v>
      </c>
      <c r="E56" s="199">
        <v>-540400</v>
      </c>
      <c r="F56" s="200">
        <v>-2.6683608640406531E-2</v>
      </c>
      <c r="G56" s="201">
        <v>0.15</v>
      </c>
      <c r="H56" s="199">
        <v>-97000</v>
      </c>
      <c r="I56" s="200">
        <v>-5.3941908713692865E-2</v>
      </c>
      <c r="J56" s="201">
        <v>0.05</v>
      </c>
      <c r="K56" s="199">
        <v>313800</v>
      </c>
      <c r="L56" s="200">
        <v>8.3612040133780319E-3</v>
      </c>
      <c r="M56" s="201">
        <v>0.125</v>
      </c>
    </row>
    <row r="57" spans="1:13" ht="18">
      <c r="A57" s="198" t="s">
        <v>27</v>
      </c>
      <c r="B57" s="199">
        <v>307400</v>
      </c>
      <c r="C57" s="200">
        <v>0.13323447210742145</v>
      </c>
      <c r="D57" s="201">
        <v>0.1</v>
      </c>
      <c r="E57" s="199">
        <v>609500</v>
      </c>
      <c r="F57" s="200">
        <v>-3.5474188214252522E-2</v>
      </c>
      <c r="G57" s="201">
        <v>0.1</v>
      </c>
      <c r="H57" s="199">
        <v>153200</v>
      </c>
      <c r="I57" s="200">
        <v>0.13623194602894118</v>
      </c>
      <c r="J57" s="201">
        <v>0.1</v>
      </c>
      <c r="K57" s="199">
        <v>2078700</v>
      </c>
      <c r="L57" s="200">
        <v>4.9633890575295325E-2</v>
      </c>
      <c r="M57" s="201">
        <v>0.125</v>
      </c>
    </row>
    <row r="58" spans="1:13" ht="18">
      <c r="A58" s="198" t="s">
        <v>29</v>
      </c>
      <c r="B58" s="199">
        <v>-79800</v>
      </c>
      <c r="C58" s="200">
        <v>-3.7051170117114118E-2</v>
      </c>
      <c r="D58" s="201">
        <v>0.1</v>
      </c>
      <c r="E58" s="199">
        <v>19000</v>
      </c>
      <c r="F58" s="200">
        <v>6.3815205397281805E-3</v>
      </c>
      <c r="G58" s="201">
        <v>0.1</v>
      </c>
      <c r="H58" s="199">
        <v>38000</v>
      </c>
      <c r="I58" s="200">
        <v>-1.270824931340897E-3</v>
      </c>
      <c r="J58" s="201">
        <v>0.15</v>
      </c>
      <c r="K58" s="199">
        <v>-800</v>
      </c>
      <c r="L58" s="200">
        <v>-1.2390643299806658E-3</v>
      </c>
      <c r="M58" s="201">
        <v>0.17499999999999999</v>
      </c>
    </row>
    <row r="59" spans="1:13" ht="18">
      <c r="A59" s="202" t="s">
        <v>30</v>
      </c>
      <c r="B59" s="203">
        <v>159800</v>
      </c>
      <c r="C59" s="204">
        <v>7.8684085883593546E-3</v>
      </c>
      <c r="D59" s="205">
        <v>0.15</v>
      </c>
      <c r="E59" s="203">
        <v>943500</v>
      </c>
      <c r="F59" s="204">
        <v>3.743245935606021E-2</v>
      </c>
      <c r="G59" s="205">
        <v>0.17499999999999999</v>
      </c>
      <c r="H59" s="203">
        <v>300200</v>
      </c>
      <c r="I59" s="204">
        <v>1.3755101557144211E-2</v>
      </c>
      <c r="J59" s="205">
        <v>0.15</v>
      </c>
      <c r="K59" s="203">
        <v>8400</v>
      </c>
      <c r="L59" s="204">
        <v>2.7525573736086884E-4</v>
      </c>
      <c r="M59" s="205">
        <v>0.15</v>
      </c>
    </row>
    <row r="60" spans="1:13" ht="18">
      <c r="A60" s="194" t="s">
        <v>40</v>
      </c>
      <c r="B60" s="195">
        <v>9900</v>
      </c>
      <c r="C60" s="196">
        <v>1.2888934338561864E-3</v>
      </c>
      <c r="D60" s="206"/>
      <c r="E60" s="207">
        <v>-182800</v>
      </c>
      <c r="F60" s="196">
        <v>-9.7456857181240641E-3</v>
      </c>
      <c r="G60" s="206"/>
      <c r="H60" s="195">
        <v>-128700</v>
      </c>
      <c r="I60" s="196">
        <v>-1.6494002603121061E-2</v>
      </c>
      <c r="J60" s="206"/>
      <c r="K60" s="195">
        <v>-898700</v>
      </c>
      <c r="L60" s="196">
        <v>-2.6781833592378734E-2</v>
      </c>
      <c r="M60" s="206"/>
    </row>
    <row r="61" spans="1:13" ht="18">
      <c r="A61" s="198" t="s">
        <v>45</v>
      </c>
      <c r="B61" s="199">
        <v>122800</v>
      </c>
      <c r="C61" s="200">
        <v>2.6999999999999913E-2</v>
      </c>
      <c r="D61" s="208"/>
      <c r="E61" s="199">
        <v>324200</v>
      </c>
      <c r="F61" s="200">
        <v>2.6999999999999913E-2</v>
      </c>
      <c r="G61" s="208"/>
      <c r="H61" s="199">
        <v>123300</v>
      </c>
      <c r="I61" s="200">
        <v>2.6999999999999913E-2</v>
      </c>
      <c r="J61" s="208"/>
      <c r="K61" s="199">
        <v>526100</v>
      </c>
      <c r="L61" s="200">
        <v>2.6999999999999913E-2</v>
      </c>
      <c r="M61" s="208"/>
    </row>
    <row r="62" spans="1:13" ht="18">
      <c r="A62" s="198" t="s">
        <v>41</v>
      </c>
      <c r="B62" s="199">
        <v>11400</v>
      </c>
      <c r="C62" s="200" t="s">
        <v>97</v>
      </c>
      <c r="D62" s="208"/>
      <c r="E62" s="209">
        <v>2300</v>
      </c>
      <c r="F62" s="200" t="s">
        <v>97</v>
      </c>
      <c r="G62" s="208"/>
      <c r="H62" s="199">
        <v>24600</v>
      </c>
      <c r="I62" s="200">
        <v>2.9835164835164836</v>
      </c>
      <c r="J62" s="208"/>
      <c r="K62" s="199">
        <v>-7600</v>
      </c>
      <c r="L62" s="200">
        <v>-1</v>
      </c>
      <c r="M62" s="208"/>
    </row>
    <row r="63" spans="1:13" ht="18">
      <c r="A63" s="198" t="s">
        <v>44</v>
      </c>
      <c r="B63" s="199">
        <v>200</v>
      </c>
      <c r="C63" s="200">
        <v>2.6999999999999913E-2</v>
      </c>
      <c r="D63" s="208"/>
      <c r="E63" s="209">
        <v>0</v>
      </c>
      <c r="F63" s="200">
        <v>2.6999999999999913E-2</v>
      </c>
      <c r="G63" s="208"/>
      <c r="H63" s="199">
        <v>300</v>
      </c>
      <c r="I63" s="200">
        <v>2.6999999999999913E-2</v>
      </c>
      <c r="J63" s="208"/>
      <c r="K63" s="199">
        <v>0</v>
      </c>
      <c r="L63" s="200">
        <v>2.6999999999999913E-2</v>
      </c>
      <c r="M63" s="208"/>
    </row>
    <row r="64" spans="1:13" ht="18">
      <c r="A64" s="198" t="s">
        <v>42</v>
      </c>
      <c r="B64" s="209">
        <v>-36600</v>
      </c>
      <c r="C64" s="200">
        <v>-3.2235554218838169E-2</v>
      </c>
      <c r="D64" s="208"/>
      <c r="E64" s="209">
        <v>-328200</v>
      </c>
      <c r="F64" s="200">
        <v>-0.10249663813105225</v>
      </c>
      <c r="G64" s="208"/>
      <c r="H64" s="199">
        <v>-146200</v>
      </c>
      <c r="I64" s="200">
        <v>-0.19526391928642173</v>
      </c>
      <c r="J64" s="208"/>
      <c r="K64" s="199">
        <v>-124100</v>
      </c>
      <c r="L64" s="200">
        <v>-2.9543441114083469E-2</v>
      </c>
      <c r="M64" s="208"/>
    </row>
    <row r="65" spans="1:13" ht="18">
      <c r="A65" s="198" t="s">
        <v>43</v>
      </c>
      <c r="B65" s="209">
        <v>29600</v>
      </c>
      <c r="C65" s="200">
        <v>2.6999999999999913E-2</v>
      </c>
      <c r="D65" s="208"/>
      <c r="E65" s="209">
        <v>77700</v>
      </c>
      <c r="F65" s="200">
        <v>2.6999999999999913E-2</v>
      </c>
      <c r="G65" s="208"/>
      <c r="H65" s="209">
        <v>16300</v>
      </c>
      <c r="I65" s="200">
        <v>2.6999999999999913E-2</v>
      </c>
      <c r="J65" s="208"/>
      <c r="K65" s="199">
        <v>110100</v>
      </c>
      <c r="L65" s="200">
        <v>2.6999999999999913E-2</v>
      </c>
      <c r="M65" s="208"/>
    </row>
    <row r="66" spans="1:13" ht="18">
      <c r="A66" s="198" t="s">
        <v>46</v>
      </c>
      <c r="B66" s="209">
        <v>132400</v>
      </c>
      <c r="C66" s="200">
        <v>4.2787996610911261E-2</v>
      </c>
      <c r="D66" s="208"/>
      <c r="E66" s="209">
        <v>280400</v>
      </c>
      <c r="F66" s="200">
        <v>4.2787996610911261E-2</v>
      </c>
      <c r="G66" s="208"/>
      <c r="H66" s="209">
        <v>133500</v>
      </c>
      <c r="I66" s="200">
        <v>4.2787996610911261E-2</v>
      </c>
      <c r="J66" s="208"/>
      <c r="K66" s="199">
        <v>563400</v>
      </c>
      <c r="L66" s="200">
        <v>4.2787996610911261E-2</v>
      </c>
      <c r="M66" s="208"/>
    </row>
    <row r="67" spans="1:13" ht="18">
      <c r="A67" s="198" t="s">
        <v>47</v>
      </c>
      <c r="B67" s="209">
        <v>0</v>
      </c>
      <c r="C67" s="200" t="s">
        <v>97</v>
      </c>
      <c r="D67" s="208"/>
      <c r="E67" s="209">
        <v>5400</v>
      </c>
      <c r="F67" s="200">
        <v>3.0434782608695699E-2</v>
      </c>
      <c r="G67" s="208"/>
      <c r="H67" s="209">
        <v>0</v>
      </c>
      <c r="I67" s="200">
        <v>0</v>
      </c>
      <c r="J67" s="208"/>
      <c r="K67" s="199">
        <v>-42700</v>
      </c>
      <c r="L67" s="200">
        <v>-0.23208151211793648</v>
      </c>
      <c r="M67" s="208"/>
    </row>
    <row r="68" spans="1:13" ht="18">
      <c r="A68" s="202" t="s">
        <v>48</v>
      </c>
      <c r="B68" s="210">
        <v>144000</v>
      </c>
      <c r="C68" s="204">
        <v>0.13592812168027679</v>
      </c>
      <c r="D68" s="211"/>
      <c r="E68" s="210">
        <v>26700</v>
      </c>
      <c r="F68" s="204">
        <v>1.5918068309571431E-2</v>
      </c>
      <c r="G68" s="211"/>
      <c r="H68" s="210">
        <v>15600</v>
      </c>
      <c r="I68" s="204">
        <v>2.003661748393637E-2</v>
      </c>
      <c r="J68" s="211"/>
      <c r="K68" s="203">
        <v>316700</v>
      </c>
      <c r="L68" s="204">
        <v>4.2360241951366451E-2</v>
      </c>
      <c r="M68" s="211"/>
    </row>
    <row r="69" spans="1:13" ht="18.75" thickBot="1">
      <c r="A69" s="198" t="s">
        <v>51</v>
      </c>
      <c r="B69" s="209">
        <v>96500</v>
      </c>
      <c r="C69" s="200">
        <v>3.2608695652173836E-2</v>
      </c>
      <c r="D69" s="208"/>
      <c r="E69" s="209">
        <v>799700</v>
      </c>
      <c r="F69" s="200">
        <v>0.14457831325301207</v>
      </c>
      <c r="G69" s="208"/>
      <c r="H69" s="209">
        <v>168800</v>
      </c>
      <c r="I69" s="200">
        <v>5.6818181818181879E-2</v>
      </c>
      <c r="J69" s="208"/>
      <c r="K69" s="199">
        <v>115500</v>
      </c>
      <c r="L69" s="200">
        <v>1.0869565217391353E-2</v>
      </c>
      <c r="M69" s="208"/>
    </row>
    <row r="70" spans="1:13" ht="18.75" thickBot="1">
      <c r="A70" s="212" t="s">
        <v>65</v>
      </c>
      <c r="B70" s="213">
        <f>SUM(B49:B69)</f>
        <v>3882900</v>
      </c>
      <c r="C70" s="214"/>
      <c r="D70" s="215"/>
      <c r="E70" s="213">
        <f>SUM(E49:E69)</f>
        <v>10471400</v>
      </c>
      <c r="F70" s="214"/>
      <c r="G70" s="215"/>
      <c r="H70" s="213">
        <f>SUM(H49:H69)</f>
        <v>4631900</v>
      </c>
      <c r="I70" s="214"/>
      <c r="J70" s="215"/>
      <c r="K70" s="213">
        <f>SUM(K49:K69)</f>
        <v>20187400</v>
      </c>
      <c r="L70" s="214"/>
      <c r="M70" s="215"/>
    </row>
    <row r="72" spans="1:13" s="37" customFormat="1" ht="20.25" customHeight="1">
      <c r="A72" s="222" t="s">
        <v>106</v>
      </c>
      <c r="B72" s="222"/>
      <c r="C72" s="222"/>
      <c r="D72" s="222"/>
      <c r="E72" s="222"/>
      <c r="F72" s="222"/>
      <c r="G72" s="222"/>
      <c r="H72" s="222"/>
      <c r="I72" s="222"/>
      <c r="J72" s="222"/>
      <c r="K72" s="222"/>
      <c r="L72" s="222"/>
      <c r="M72" s="222"/>
    </row>
    <row r="73" spans="1:13" s="37" customFormat="1" ht="20.25" customHeight="1">
      <c r="A73" s="222"/>
      <c r="B73" s="222"/>
      <c r="C73" s="222"/>
      <c r="D73" s="222"/>
      <c r="E73" s="222"/>
      <c r="F73" s="222"/>
      <c r="G73" s="222"/>
      <c r="H73" s="222"/>
      <c r="I73" s="222"/>
      <c r="J73" s="222"/>
      <c r="K73" s="222"/>
      <c r="L73" s="222"/>
      <c r="M73" s="222"/>
    </row>
    <row r="74" spans="1:13" s="38" customFormat="1" ht="17.25" thickBot="1">
      <c r="A74" s="59"/>
      <c r="B74" s="59"/>
      <c r="C74" s="59"/>
      <c r="D74" s="59"/>
      <c r="E74" s="59"/>
      <c r="F74" s="59"/>
      <c r="G74" s="59"/>
      <c r="H74" s="59"/>
      <c r="I74" s="59"/>
      <c r="J74" s="59"/>
      <c r="K74" s="59"/>
      <c r="L74" s="59"/>
      <c r="M74" s="59"/>
    </row>
    <row r="75" spans="1:13" s="38" customFormat="1" ht="23.25" customHeight="1">
      <c r="A75" s="230" t="s">
        <v>109</v>
      </c>
      <c r="B75" s="231"/>
      <c r="C75" s="231"/>
      <c r="D75" s="231"/>
      <c r="E75" s="231"/>
      <c r="F75" s="231"/>
      <c r="G75" s="231"/>
      <c r="H75" s="231"/>
      <c r="I75" s="231"/>
      <c r="J75" s="231"/>
      <c r="K75" s="231"/>
      <c r="L75" s="231"/>
      <c r="M75" s="232"/>
    </row>
    <row r="76" spans="1:13" s="38" customFormat="1" ht="19.5" customHeight="1">
      <c r="A76" s="221"/>
      <c r="B76" s="222"/>
      <c r="C76" s="222"/>
      <c r="D76" s="222"/>
      <c r="E76" s="222"/>
      <c r="F76" s="222"/>
      <c r="G76" s="222"/>
      <c r="H76" s="222"/>
      <c r="I76" s="222"/>
      <c r="J76" s="222"/>
      <c r="K76" s="222"/>
      <c r="L76" s="222"/>
      <c r="M76" s="223"/>
    </row>
    <row r="77" spans="1:13" s="38" customFormat="1" ht="15.75" customHeight="1">
      <c r="A77" s="221"/>
      <c r="B77" s="222"/>
      <c r="C77" s="222"/>
      <c r="D77" s="222"/>
      <c r="E77" s="222"/>
      <c r="F77" s="222"/>
      <c r="G77" s="222"/>
      <c r="H77" s="222"/>
      <c r="I77" s="222"/>
      <c r="J77" s="222"/>
      <c r="K77" s="222"/>
      <c r="L77" s="222"/>
      <c r="M77" s="223"/>
    </row>
    <row r="78" spans="1:13" s="38" customFormat="1" ht="7.5" customHeight="1">
      <c r="A78" s="39"/>
      <c r="B78" s="40"/>
      <c r="C78" s="41"/>
      <c r="D78" s="41"/>
      <c r="E78" s="40"/>
      <c r="F78" s="41"/>
      <c r="G78" s="41"/>
      <c r="H78" s="40"/>
      <c r="I78" s="41"/>
      <c r="J78" s="41"/>
      <c r="K78" s="40"/>
      <c r="L78" s="41"/>
      <c r="M78" s="42"/>
    </row>
    <row r="79" spans="1:13" s="38" customFormat="1" ht="21" customHeight="1">
      <c r="A79" s="221" t="s">
        <v>112</v>
      </c>
      <c r="B79" s="222"/>
      <c r="C79" s="222"/>
      <c r="D79" s="222"/>
      <c r="E79" s="222"/>
      <c r="F79" s="222"/>
      <c r="G79" s="222"/>
      <c r="H79" s="222"/>
      <c r="I79" s="222"/>
      <c r="J79" s="222"/>
      <c r="K79" s="222"/>
      <c r="L79" s="222"/>
      <c r="M79" s="223"/>
    </row>
    <row r="80" spans="1:13" s="38" customFormat="1">
      <c r="A80" s="221"/>
      <c r="B80" s="222"/>
      <c r="C80" s="222"/>
      <c r="D80" s="222"/>
      <c r="E80" s="222"/>
      <c r="F80" s="222"/>
      <c r="G80" s="222"/>
      <c r="H80" s="222"/>
      <c r="I80" s="222"/>
      <c r="J80" s="222"/>
      <c r="K80" s="222"/>
      <c r="L80" s="222"/>
      <c r="M80" s="223"/>
    </row>
    <row r="81" spans="1:27" s="38" customFormat="1" ht="7.5" customHeight="1">
      <c r="A81" s="43"/>
      <c r="B81" s="44"/>
      <c r="C81" s="44"/>
      <c r="D81" s="44"/>
      <c r="E81" s="44"/>
      <c r="F81" s="44"/>
      <c r="G81" s="44"/>
      <c r="H81" s="44"/>
      <c r="I81" s="44"/>
      <c r="J81" s="44"/>
      <c r="K81" s="44"/>
      <c r="L81" s="44"/>
      <c r="M81" s="45"/>
    </row>
    <row r="82" spans="1:27" s="38" customFormat="1" ht="20.25" customHeight="1">
      <c r="A82" s="221" t="s">
        <v>113</v>
      </c>
      <c r="B82" s="222"/>
      <c r="C82" s="222"/>
      <c r="D82" s="222"/>
      <c r="E82" s="222"/>
      <c r="F82" s="222"/>
      <c r="G82" s="222"/>
      <c r="H82" s="222"/>
      <c r="I82" s="222"/>
      <c r="J82" s="222"/>
      <c r="K82" s="222"/>
      <c r="L82" s="222"/>
      <c r="M82" s="223"/>
    </row>
    <row r="83" spans="1:27" s="38" customFormat="1" ht="15.75" customHeight="1">
      <c r="A83" s="221"/>
      <c r="B83" s="222"/>
      <c r="C83" s="222"/>
      <c r="D83" s="222"/>
      <c r="E83" s="222"/>
      <c r="F83" s="222"/>
      <c r="G83" s="222"/>
      <c r="H83" s="222"/>
      <c r="I83" s="222"/>
      <c r="J83" s="222"/>
      <c r="K83" s="222"/>
      <c r="L83" s="222"/>
      <c r="M83" s="223"/>
    </row>
    <row r="84" spans="1:27" s="38" customFormat="1" ht="7.5" customHeight="1">
      <c r="A84" s="43"/>
      <c r="B84" s="44"/>
      <c r="C84" s="44"/>
      <c r="D84" s="44"/>
      <c r="E84" s="44"/>
      <c r="F84" s="44"/>
      <c r="G84" s="44"/>
      <c r="H84" s="44"/>
      <c r="I84" s="44"/>
      <c r="J84" s="44"/>
      <c r="K84" s="44"/>
      <c r="L84" s="44"/>
      <c r="M84" s="45"/>
    </row>
    <row r="85" spans="1:27" s="38" customFormat="1" ht="20.25" customHeight="1">
      <c r="A85" s="221" t="s">
        <v>114</v>
      </c>
      <c r="B85" s="222"/>
      <c r="C85" s="222"/>
      <c r="D85" s="222"/>
      <c r="E85" s="222"/>
      <c r="F85" s="222"/>
      <c r="G85" s="222"/>
      <c r="H85" s="222"/>
      <c r="I85" s="222"/>
      <c r="J85" s="222"/>
      <c r="K85" s="222"/>
      <c r="L85" s="222"/>
      <c r="M85" s="223"/>
    </row>
    <row r="86" spans="1:27" s="38" customFormat="1" ht="20.25" customHeight="1">
      <c r="A86" s="221"/>
      <c r="B86" s="222"/>
      <c r="C86" s="222"/>
      <c r="D86" s="222"/>
      <c r="E86" s="222"/>
      <c r="F86" s="222"/>
      <c r="G86" s="222"/>
      <c r="H86" s="222"/>
      <c r="I86" s="222"/>
      <c r="J86" s="222"/>
      <c r="K86" s="222"/>
      <c r="L86" s="222"/>
      <c r="M86" s="223"/>
    </row>
    <row r="87" spans="1:27" s="38" customFormat="1" ht="17.25" thickBot="1">
      <c r="A87" s="224"/>
      <c r="B87" s="225"/>
      <c r="C87" s="225"/>
      <c r="D87" s="225"/>
      <c r="E87" s="225"/>
      <c r="F87" s="225"/>
      <c r="G87" s="225"/>
      <c r="H87" s="225"/>
      <c r="I87" s="225"/>
      <c r="J87" s="225"/>
      <c r="K87" s="225"/>
      <c r="L87" s="225"/>
      <c r="M87" s="226"/>
    </row>
    <row r="88" spans="1:27" s="37" customFormat="1">
      <c r="A88" s="233"/>
      <c r="B88" s="233"/>
      <c r="C88" s="233"/>
      <c r="D88" s="233"/>
      <c r="E88" s="233"/>
      <c r="F88" s="233"/>
      <c r="G88" s="233"/>
      <c r="H88" s="233"/>
      <c r="I88" s="233"/>
      <c r="J88" s="233"/>
      <c r="K88" s="69"/>
      <c r="L88" s="69"/>
      <c r="M88" s="69"/>
      <c r="N88" s="62"/>
      <c r="O88" s="62"/>
      <c r="P88" s="62"/>
      <c r="Q88" s="62"/>
      <c r="R88" s="62"/>
      <c r="S88" s="62"/>
      <c r="T88" s="62"/>
      <c r="U88" s="62"/>
      <c r="V88" s="62"/>
      <c r="W88" s="62"/>
      <c r="X88" s="62"/>
      <c r="Y88" s="62"/>
      <c r="Z88" s="62"/>
      <c r="AA88" s="62"/>
    </row>
    <row r="89" spans="1:27" ht="27">
      <c r="A89" s="234" t="str">
        <f>A45</f>
        <v>Impact of Outcomes Formula Components on 2022-23 THEC Recommended State Appropriations</v>
      </c>
      <c r="B89" s="234"/>
      <c r="C89" s="234"/>
      <c r="D89" s="234"/>
      <c r="E89" s="234"/>
      <c r="F89" s="234"/>
      <c r="G89" s="234"/>
      <c r="H89" s="234"/>
      <c r="I89" s="234"/>
      <c r="J89" s="234"/>
      <c r="K89" s="234"/>
      <c r="L89" s="234"/>
      <c r="M89" s="234"/>
    </row>
    <row r="90" spans="1:27" ht="18">
      <c r="A90" s="216"/>
      <c r="B90" s="217"/>
      <c r="C90" s="217"/>
      <c r="D90" s="217"/>
      <c r="E90" s="217"/>
      <c r="F90" s="217"/>
      <c r="G90" s="217"/>
      <c r="H90" s="217"/>
      <c r="I90" s="217"/>
      <c r="J90" s="217"/>
      <c r="K90" s="181"/>
      <c r="L90" s="181"/>
      <c r="M90" s="181"/>
    </row>
    <row r="91" spans="1:27" ht="18.75" thickBot="1">
      <c r="A91" s="216"/>
      <c r="B91" s="217"/>
      <c r="C91" s="217"/>
      <c r="D91" s="217"/>
      <c r="E91" s="217"/>
      <c r="F91" s="217"/>
      <c r="G91" s="217"/>
      <c r="H91" s="217"/>
      <c r="I91" s="217"/>
      <c r="J91" s="217"/>
      <c r="K91" s="181"/>
      <c r="L91" s="181"/>
      <c r="M91" s="181"/>
    </row>
    <row r="92" spans="1:27" ht="18.75" thickBot="1">
      <c r="A92" s="183"/>
      <c r="B92" s="227" t="s">
        <v>21</v>
      </c>
      <c r="C92" s="228"/>
      <c r="D92" s="229"/>
      <c r="E92" s="181"/>
      <c r="F92" s="181"/>
      <c r="G92" s="181"/>
      <c r="H92" s="181"/>
      <c r="I92" s="181"/>
      <c r="J92" s="181"/>
      <c r="K92" s="181"/>
      <c r="L92" s="181"/>
      <c r="M92" s="181"/>
    </row>
    <row r="93" spans="1:27" ht="18">
      <c r="A93" s="184" t="s">
        <v>64</v>
      </c>
      <c r="B93" s="185">
        <v>2156100</v>
      </c>
      <c r="C93" s="186" t="str">
        <f>$C$5</f>
        <v>Outcome</v>
      </c>
      <c r="D93" s="187" t="s">
        <v>49</v>
      </c>
      <c r="E93" s="181"/>
      <c r="F93" s="181"/>
      <c r="G93" s="181"/>
      <c r="H93" s="181"/>
      <c r="I93" s="181"/>
      <c r="J93" s="181"/>
      <c r="K93" s="181"/>
      <c r="L93" s="181"/>
      <c r="M93" s="181"/>
    </row>
    <row r="94" spans="1:27" ht="18">
      <c r="A94" s="184"/>
      <c r="B94" s="189" t="s">
        <v>22</v>
      </c>
      <c r="C94" s="190" t="str">
        <f>$C$6</f>
        <v>Change</v>
      </c>
      <c r="D94" s="191" t="s">
        <v>50</v>
      </c>
      <c r="E94" s="181"/>
      <c r="F94" s="181"/>
      <c r="G94" s="181"/>
      <c r="H94" s="181"/>
      <c r="I94" s="181"/>
      <c r="J94" s="181"/>
      <c r="K94" s="181"/>
      <c r="L94" s="181"/>
      <c r="M94" s="181"/>
    </row>
    <row r="95" spans="1:27" ht="18">
      <c r="A95" s="194" t="s">
        <v>80</v>
      </c>
      <c r="B95" s="195">
        <v>-10300</v>
      </c>
      <c r="C95" s="196">
        <v>-2.9279170100344198E-2</v>
      </c>
      <c r="D95" s="197">
        <v>4.0000000000000008E-2</v>
      </c>
      <c r="E95" s="181"/>
      <c r="F95" s="181"/>
      <c r="G95" s="181"/>
      <c r="H95" s="181"/>
      <c r="I95" s="181"/>
      <c r="J95" s="181"/>
      <c r="K95" s="181"/>
      <c r="L95" s="181"/>
      <c r="M95" s="181"/>
    </row>
    <row r="96" spans="1:27" ht="18">
      <c r="A96" s="198" t="s">
        <v>81</v>
      </c>
      <c r="B96" s="199">
        <v>-2100</v>
      </c>
      <c r="C96" s="200">
        <v>-3.287052936270296E-3</v>
      </c>
      <c r="D96" s="201">
        <v>0.06</v>
      </c>
      <c r="E96" s="181"/>
      <c r="F96" s="181"/>
      <c r="G96" s="181"/>
      <c r="H96" s="181"/>
      <c r="I96" s="181"/>
      <c r="J96" s="181"/>
      <c r="K96" s="181"/>
      <c r="L96" s="181"/>
      <c r="M96" s="181"/>
    </row>
    <row r="97" spans="1:13" ht="18">
      <c r="A97" s="198" t="s">
        <v>82</v>
      </c>
      <c r="B97" s="199">
        <v>-75200</v>
      </c>
      <c r="C97" s="200">
        <v>-4.4366878338029325E-2</v>
      </c>
      <c r="D97" s="201">
        <v>0.1</v>
      </c>
      <c r="E97" s="181"/>
      <c r="F97" s="181"/>
      <c r="G97" s="181"/>
      <c r="H97" s="181"/>
      <c r="I97" s="181"/>
      <c r="J97" s="181"/>
      <c r="K97" s="181"/>
      <c r="L97" s="181"/>
      <c r="M97" s="181"/>
    </row>
    <row r="98" spans="1:13" ht="18">
      <c r="A98" s="198" t="s">
        <v>24</v>
      </c>
      <c r="B98" s="199">
        <v>-184900</v>
      </c>
      <c r="C98" s="200">
        <v>-2.3131328747004631E-2</v>
      </c>
      <c r="D98" s="201">
        <v>0.3</v>
      </c>
      <c r="E98" s="181"/>
      <c r="F98" s="181"/>
      <c r="G98" s="181"/>
      <c r="H98" s="181"/>
      <c r="I98" s="181"/>
      <c r="J98" s="181"/>
      <c r="K98" s="181"/>
      <c r="L98" s="181"/>
      <c r="M98" s="181"/>
    </row>
    <row r="99" spans="1:13" ht="18">
      <c r="A99" s="198" t="s">
        <v>25</v>
      </c>
      <c r="B99" s="199">
        <v>323100</v>
      </c>
      <c r="C99" s="200">
        <v>0.36119402985074611</v>
      </c>
      <c r="D99" s="201">
        <v>0.15</v>
      </c>
      <c r="E99" s="181"/>
      <c r="F99" s="181"/>
      <c r="G99" s="181"/>
      <c r="H99" s="181"/>
      <c r="I99" s="181"/>
      <c r="J99" s="181"/>
      <c r="K99" s="181"/>
      <c r="L99" s="181"/>
      <c r="M99" s="181"/>
    </row>
    <row r="100" spans="1:13" ht="18">
      <c r="A100" s="198" t="s">
        <v>26</v>
      </c>
      <c r="B100" s="199">
        <v>0</v>
      </c>
      <c r="C100" s="200" t="s">
        <v>97</v>
      </c>
      <c r="D100" s="201">
        <v>0</v>
      </c>
      <c r="E100" s="181"/>
      <c r="F100" s="181"/>
      <c r="G100" s="181"/>
      <c r="H100" s="181"/>
      <c r="I100" s="181"/>
      <c r="J100" s="181"/>
      <c r="K100" s="181"/>
      <c r="L100" s="181"/>
      <c r="M100" s="181"/>
    </row>
    <row r="101" spans="1:13" ht="18">
      <c r="A101" s="198" t="s">
        <v>27</v>
      </c>
      <c r="B101" s="199">
        <v>-19800</v>
      </c>
      <c r="C101" s="200">
        <v>-0.12562549022631675</v>
      </c>
      <c r="D101" s="201">
        <v>0.05</v>
      </c>
      <c r="E101" s="181"/>
      <c r="F101" s="181"/>
      <c r="G101" s="181"/>
      <c r="H101" s="181"/>
      <c r="I101" s="181"/>
      <c r="J101" s="181"/>
      <c r="K101" s="181"/>
      <c r="L101" s="181"/>
      <c r="M101" s="181"/>
    </row>
    <row r="102" spans="1:13" ht="18">
      <c r="A102" s="198" t="s">
        <v>29</v>
      </c>
      <c r="B102" s="199">
        <v>-2300</v>
      </c>
      <c r="C102" s="200">
        <v>-1.2945227654127534E-3</v>
      </c>
      <c r="D102" s="201">
        <v>0.1</v>
      </c>
      <c r="E102" s="181"/>
      <c r="F102" s="181"/>
      <c r="G102" s="181"/>
      <c r="H102" s="181"/>
      <c r="I102" s="181"/>
      <c r="J102" s="181"/>
      <c r="K102" s="181"/>
      <c r="L102" s="181"/>
      <c r="M102" s="181"/>
    </row>
    <row r="103" spans="1:13" ht="18">
      <c r="A103" s="202" t="s">
        <v>30</v>
      </c>
      <c r="B103" s="203">
        <v>400200</v>
      </c>
      <c r="C103" s="204">
        <v>2.1545765373499171E-2</v>
      </c>
      <c r="D103" s="205">
        <v>0.2</v>
      </c>
      <c r="E103" s="181"/>
      <c r="F103" s="181"/>
      <c r="G103" s="181"/>
      <c r="H103" s="181"/>
      <c r="I103" s="181"/>
      <c r="J103" s="181"/>
      <c r="K103" s="181"/>
      <c r="L103" s="181"/>
      <c r="M103" s="181"/>
    </row>
    <row r="104" spans="1:13" ht="18">
      <c r="A104" s="194" t="s">
        <v>40</v>
      </c>
      <c r="B104" s="195">
        <v>223300</v>
      </c>
      <c r="C104" s="196">
        <v>6.515780502663171E-2</v>
      </c>
      <c r="D104" s="206"/>
      <c r="E104" s="181"/>
      <c r="F104" s="181"/>
      <c r="G104" s="181"/>
      <c r="H104" s="181"/>
      <c r="I104" s="181"/>
      <c r="J104" s="181"/>
      <c r="K104" s="181"/>
      <c r="L104" s="181"/>
      <c r="M104" s="181"/>
    </row>
    <row r="105" spans="1:13" ht="18">
      <c r="A105" s="198" t="s">
        <v>45</v>
      </c>
      <c r="B105" s="199">
        <v>63600</v>
      </c>
      <c r="C105" s="200">
        <v>2.6999999999999913E-2</v>
      </c>
      <c r="D105" s="208"/>
      <c r="E105" s="181"/>
      <c r="F105" s="181"/>
      <c r="G105" s="181"/>
      <c r="H105" s="181"/>
      <c r="I105" s="181"/>
      <c r="J105" s="181"/>
      <c r="K105" s="181"/>
      <c r="L105" s="181"/>
      <c r="M105" s="181"/>
    </row>
    <row r="106" spans="1:13" ht="18">
      <c r="A106" s="198" t="s">
        <v>41</v>
      </c>
      <c r="B106" s="199">
        <v>0</v>
      </c>
      <c r="C106" s="200" t="s">
        <v>97</v>
      </c>
      <c r="D106" s="208"/>
      <c r="E106" s="181"/>
      <c r="F106" s="181"/>
      <c r="G106" s="181"/>
      <c r="H106" s="181"/>
      <c r="I106" s="181"/>
      <c r="J106" s="181"/>
      <c r="K106" s="181"/>
      <c r="L106" s="181"/>
      <c r="M106" s="181"/>
    </row>
    <row r="107" spans="1:13" ht="18">
      <c r="A107" s="198" t="s">
        <v>44</v>
      </c>
      <c r="B107" s="199">
        <v>0</v>
      </c>
      <c r="C107" s="200">
        <v>2.6999999999999913E-2</v>
      </c>
      <c r="D107" s="208"/>
      <c r="E107" s="181"/>
      <c r="F107" s="181"/>
      <c r="G107" s="181"/>
      <c r="H107" s="181"/>
      <c r="I107" s="181"/>
      <c r="J107" s="181"/>
      <c r="K107" s="181"/>
      <c r="L107" s="181"/>
      <c r="M107" s="181"/>
    </row>
    <row r="108" spans="1:13" ht="18">
      <c r="A108" s="198" t="s">
        <v>42</v>
      </c>
      <c r="B108" s="209">
        <v>-29600</v>
      </c>
      <c r="C108" s="200">
        <v>-4.9606594730976505E-2</v>
      </c>
      <c r="D108" s="208"/>
      <c r="E108" s="181"/>
      <c r="F108" s="181"/>
      <c r="G108" s="181"/>
      <c r="H108" s="181"/>
      <c r="I108" s="181"/>
      <c r="J108" s="181"/>
      <c r="K108" s="181"/>
      <c r="L108" s="181"/>
      <c r="M108" s="181"/>
    </row>
    <row r="109" spans="1:13" ht="18">
      <c r="A109" s="198" t="s">
        <v>43</v>
      </c>
      <c r="B109" s="209">
        <v>15300</v>
      </c>
      <c r="C109" s="200">
        <v>2.6999999999999913E-2</v>
      </c>
      <c r="D109" s="208"/>
      <c r="E109" s="181"/>
      <c r="F109" s="181"/>
      <c r="G109" s="181"/>
      <c r="H109" s="181"/>
      <c r="I109" s="181"/>
      <c r="J109" s="181"/>
      <c r="K109" s="181"/>
      <c r="L109" s="181"/>
      <c r="M109" s="181"/>
    </row>
    <row r="110" spans="1:13" ht="18">
      <c r="A110" s="198" t="s">
        <v>46</v>
      </c>
      <c r="B110" s="209">
        <v>55000</v>
      </c>
      <c r="C110" s="200">
        <v>4.2787996610911261E-2</v>
      </c>
      <c r="D110" s="208"/>
      <c r="E110" s="181"/>
      <c r="F110" s="181"/>
      <c r="G110" s="181"/>
      <c r="H110" s="181"/>
      <c r="I110" s="181"/>
      <c r="J110" s="181"/>
      <c r="K110" s="181"/>
      <c r="L110" s="181"/>
      <c r="M110" s="181"/>
    </row>
    <row r="111" spans="1:13" ht="18">
      <c r="A111" s="198" t="s">
        <v>47</v>
      </c>
      <c r="B111" s="209">
        <v>-261200</v>
      </c>
      <c r="C111" s="200">
        <v>-0.98724599145997927</v>
      </c>
      <c r="D111" s="208"/>
      <c r="E111" s="181"/>
      <c r="F111" s="181"/>
      <c r="G111" s="181"/>
      <c r="H111" s="181"/>
      <c r="I111" s="181"/>
      <c r="J111" s="181"/>
      <c r="K111" s="181"/>
      <c r="L111" s="181"/>
      <c r="M111" s="181"/>
    </row>
    <row r="112" spans="1:13" ht="18">
      <c r="A112" s="202" t="s">
        <v>48</v>
      </c>
      <c r="B112" s="210">
        <v>6400</v>
      </c>
      <c r="C112" s="204">
        <v>1.766437728217074E-2</v>
      </c>
      <c r="D112" s="211"/>
      <c r="E112" s="181"/>
      <c r="F112" s="181"/>
      <c r="G112" s="181"/>
      <c r="H112" s="181"/>
      <c r="I112" s="181"/>
      <c r="J112" s="181"/>
      <c r="K112" s="181"/>
      <c r="L112" s="181"/>
      <c r="M112" s="181"/>
    </row>
    <row r="113" spans="1:13" ht="18.75" thickBot="1">
      <c r="A113" s="198" t="s">
        <v>51</v>
      </c>
      <c r="B113" s="209">
        <v>176500</v>
      </c>
      <c r="C113" s="200">
        <v>0.10843373493975905</v>
      </c>
      <c r="D113" s="208"/>
      <c r="E113" s="181"/>
      <c r="F113" s="181"/>
      <c r="G113" s="181"/>
      <c r="H113" s="181"/>
      <c r="I113" s="181"/>
      <c r="J113" s="181"/>
      <c r="K113" s="181"/>
      <c r="L113" s="181"/>
      <c r="M113" s="181"/>
    </row>
    <row r="114" spans="1:13" ht="18.75" thickBot="1">
      <c r="A114" s="212" t="s">
        <v>65</v>
      </c>
      <c r="B114" s="213">
        <f>SUM(B93:B113)</f>
        <v>2834100</v>
      </c>
      <c r="C114" s="214"/>
      <c r="D114" s="215"/>
      <c r="E114" s="181"/>
      <c r="F114" s="181"/>
      <c r="G114" s="181"/>
      <c r="H114" s="181"/>
      <c r="I114" s="181"/>
      <c r="J114" s="181"/>
      <c r="K114" s="181"/>
      <c r="L114" s="181"/>
      <c r="M114" s="181"/>
    </row>
    <row r="115" spans="1:13" ht="18">
      <c r="A115" s="181"/>
      <c r="B115" s="181"/>
      <c r="C115" s="182"/>
      <c r="D115" s="181"/>
      <c r="E115" s="181"/>
      <c r="F115" s="182"/>
      <c r="G115" s="181"/>
      <c r="H115" s="181"/>
      <c r="I115" s="182"/>
      <c r="J115" s="181"/>
      <c r="K115" s="181"/>
      <c r="L115" s="181"/>
      <c r="M115" s="181"/>
    </row>
    <row r="116" spans="1:13" s="37" customFormat="1" ht="20.25" customHeight="1">
      <c r="A116" s="222" t="s">
        <v>106</v>
      </c>
      <c r="B116" s="222"/>
      <c r="C116" s="222"/>
      <c r="D116" s="222"/>
      <c r="E116" s="222"/>
      <c r="F116" s="222"/>
      <c r="G116" s="222"/>
      <c r="H116" s="222"/>
      <c r="I116" s="222"/>
      <c r="J116" s="222"/>
      <c r="K116" s="222"/>
      <c r="L116" s="222"/>
      <c r="M116" s="222"/>
    </row>
    <row r="117" spans="1:13" s="37" customFormat="1" ht="20.25" customHeight="1">
      <c r="A117" s="222"/>
      <c r="B117" s="222"/>
      <c r="C117" s="222"/>
      <c r="D117" s="222"/>
      <c r="E117" s="222"/>
      <c r="F117" s="222"/>
      <c r="G117" s="222"/>
      <c r="H117" s="222"/>
      <c r="I117" s="222"/>
      <c r="J117" s="222"/>
      <c r="K117" s="222"/>
      <c r="L117" s="222"/>
      <c r="M117" s="222"/>
    </row>
    <row r="118" spans="1:13" s="38" customFormat="1" ht="17.25" thickBot="1">
      <c r="A118" s="59"/>
      <c r="B118" s="59"/>
      <c r="C118" s="59"/>
      <c r="D118" s="59"/>
      <c r="E118" s="59"/>
      <c r="F118" s="59"/>
      <c r="G118" s="59"/>
      <c r="H118" s="59"/>
      <c r="I118" s="59"/>
      <c r="J118" s="59"/>
      <c r="K118" s="59"/>
      <c r="L118" s="59"/>
      <c r="M118" s="59"/>
    </row>
    <row r="119" spans="1:13" s="38" customFormat="1" ht="20.25" customHeight="1">
      <c r="A119" s="230" t="s">
        <v>115</v>
      </c>
      <c r="B119" s="231"/>
      <c r="C119" s="231"/>
      <c r="D119" s="231"/>
      <c r="E119" s="231"/>
      <c r="F119" s="231"/>
      <c r="G119" s="231"/>
      <c r="H119" s="231"/>
      <c r="I119" s="231"/>
      <c r="J119" s="231"/>
      <c r="K119" s="231"/>
      <c r="L119" s="231"/>
      <c r="M119" s="232"/>
    </row>
    <row r="120" spans="1:13" s="38" customFormat="1" ht="20.25" customHeight="1">
      <c r="A120" s="221"/>
      <c r="B120" s="222"/>
      <c r="C120" s="222"/>
      <c r="D120" s="222"/>
      <c r="E120" s="222"/>
      <c r="F120" s="222"/>
      <c r="G120" s="222"/>
      <c r="H120" s="222"/>
      <c r="I120" s="222"/>
      <c r="J120" s="222"/>
      <c r="K120" s="222"/>
      <c r="L120" s="222"/>
      <c r="M120" s="223"/>
    </row>
    <row r="121" spans="1:13" s="38" customFormat="1" ht="15.75" customHeight="1">
      <c r="A121" s="221"/>
      <c r="B121" s="222"/>
      <c r="C121" s="222"/>
      <c r="D121" s="222"/>
      <c r="E121" s="222"/>
      <c r="F121" s="222"/>
      <c r="G121" s="222"/>
      <c r="H121" s="222"/>
      <c r="I121" s="222"/>
      <c r="J121" s="222"/>
      <c r="K121" s="222"/>
      <c r="L121" s="222"/>
      <c r="M121" s="223"/>
    </row>
    <row r="122" spans="1:13" s="38" customFormat="1" ht="7.5" customHeight="1">
      <c r="A122" s="39"/>
      <c r="B122" s="40"/>
      <c r="C122" s="41"/>
      <c r="D122" s="41"/>
      <c r="E122" s="40"/>
      <c r="F122" s="41"/>
      <c r="G122" s="41"/>
      <c r="H122" s="40"/>
      <c r="I122" s="41"/>
      <c r="J122" s="41"/>
      <c r="K122" s="40"/>
      <c r="L122" s="41"/>
      <c r="M122" s="42"/>
    </row>
    <row r="123" spans="1:13" s="38" customFormat="1" ht="20.25" customHeight="1">
      <c r="A123" s="221" t="s">
        <v>116</v>
      </c>
      <c r="B123" s="222"/>
      <c r="C123" s="222"/>
      <c r="D123" s="222"/>
      <c r="E123" s="222"/>
      <c r="F123" s="222"/>
      <c r="G123" s="222"/>
      <c r="H123" s="222"/>
      <c r="I123" s="222"/>
      <c r="J123" s="222"/>
      <c r="K123" s="222"/>
      <c r="L123" s="222"/>
      <c r="M123" s="223"/>
    </row>
    <row r="124" spans="1:13" s="38" customFormat="1" ht="15.75" customHeight="1">
      <c r="A124" s="221"/>
      <c r="B124" s="222"/>
      <c r="C124" s="222"/>
      <c r="D124" s="222"/>
      <c r="E124" s="222"/>
      <c r="F124" s="222"/>
      <c r="G124" s="222"/>
      <c r="H124" s="222"/>
      <c r="I124" s="222"/>
      <c r="J124" s="222"/>
      <c r="K124" s="222"/>
      <c r="L124" s="222"/>
      <c r="M124" s="223"/>
    </row>
    <row r="125" spans="1:13" s="38" customFormat="1" ht="7.5" customHeight="1">
      <c r="A125" s="43"/>
      <c r="B125" s="44"/>
      <c r="C125" s="44"/>
      <c r="D125" s="44"/>
      <c r="E125" s="44"/>
      <c r="F125" s="44"/>
      <c r="G125" s="44"/>
      <c r="H125" s="44"/>
      <c r="I125" s="44"/>
      <c r="J125" s="44"/>
      <c r="K125" s="44"/>
      <c r="L125" s="44"/>
      <c r="M125" s="45"/>
    </row>
    <row r="126" spans="1:13" s="38" customFormat="1" ht="20.25" customHeight="1">
      <c r="A126" s="221" t="s">
        <v>117</v>
      </c>
      <c r="B126" s="222"/>
      <c r="C126" s="222"/>
      <c r="D126" s="222"/>
      <c r="E126" s="222"/>
      <c r="F126" s="222"/>
      <c r="G126" s="222"/>
      <c r="H126" s="222"/>
      <c r="I126" s="222"/>
      <c r="J126" s="222"/>
      <c r="K126" s="222"/>
      <c r="L126" s="222"/>
      <c r="M126" s="223"/>
    </row>
    <row r="127" spans="1:13" s="38" customFormat="1" ht="15.75" customHeight="1">
      <c r="A127" s="221"/>
      <c r="B127" s="222"/>
      <c r="C127" s="222"/>
      <c r="D127" s="222"/>
      <c r="E127" s="222"/>
      <c r="F127" s="222"/>
      <c r="G127" s="222"/>
      <c r="H127" s="222"/>
      <c r="I127" s="222"/>
      <c r="J127" s="222"/>
      <c r="K127" s="222"/>
      <c r="L127" s="222"/>
      <c r="M127" s="223"/>
    </row>
    <row r="128" spans="1:13" s="38" customFormat="1" ht="7.5" customHeight="1">
      <c r="A128" s="43"/>
      <c r="B128" s="44"/>
      <c r="C128" s="44"/>
      <c r="D128" s="44"/>
      <c r="E128" s="44"/>
      <c r="F128" s="44"/>
      <c r="G128" s="44"/>
      <c r="H128" s="44"/>
      <c r="I128" s="44"/>
      <c r="J128" s="44"/>
      <c r="K128" s="44"/>
      <c r="L128" s="44"/>
      <c r="M128" s="45"/>
    </row>
    <row r="129" spans="1:27" s="38" customFormat="1" ht="20.25" customHeight="1">
      <c r="A129" s="221" t="s">
        <v>118</v>
      </c>
      <c r="B129" s="222"/>
      <c r="C129" s="222"/>
      <c r="D129" s="222"/>
      <c r="E129" s="222"/>
      <c r="F129" s="222"/>
      <c r="G129" s="222"/>
      <c r="H129" s="222"/>
      <c r="I129" s="222"/>
      <c r="J129" s="222"/>
      <c r="K129" s="222"/>
      <c r="L129" s="222"/>
      <c r="M129" s="223"/>
    </row>
    <row r="130" spans="1:27" s="38" customFormat="1" ht="18" customHeight="1">
      <c r="A130" s="221"/>
      <c r="B130" s="222"/>
      <c r="C130" s="222"/>
      <c r="D130" s="222"/>
      <c r="E130" s="222"/>
      <c r="F130" s="222"/>
      <c r="G130" s="222"/>
      <c r="H130" s="222"/>
      <c r="I130" s="222"/>
      <c r="J130" s="222"/>
      <c r="K130" s="222"/>
      <c r="L130" s="222"/>
      <c r="M130" s="223"/>
    </row>
    <row r="131" spans="1:27" s="38" customFormat="1" ht="15.75" customHeight="1" thickBot="1">
      <c r="A131" s="224"/>
      <c r="B131" s="225"/>
      <c r="C131" s="225"/>
      <c r="D131" s="225"/>
      <c r="E131" s="225"/>
      <c r="F131" s="225"/>
      <c r="G131" s="225"/>
      <c r="H131" s="225"/>
      <c r="I131" s="225"/>
      <c r="J131" s="225"/>
      <c r="K131" s="225"/>
      <c r="L131" s="225"/>
      <c r="M131" s="226"/>
    </row>
    <row r="132" spans="1:27" s="37" customFormat="1">
      <c r="A132" s="233"/>
      <c r="B132" s="233"/>
      <c r="C132" s="233"/>
      <c r="D132" s="233"/>
      <c r="E132" s="233"/>
      <c r="F132" s="233"/>
      <c r="G132" s="233"/>
      <c r="H132" s="233"/>
      <c r="I132" s="233"/>
      <c r="J132" s="233"/>
      <c r="K132" s="69"/>
      <c r="L132" s="69"/>
      <c r="M132" s="69"/>
      <c r="N132" s="62"/>
      <c r="O132" s="62"/>
      <c r="P132" s="62"/>
      <c r="Q132" s="62"/>
      <c r="R132" s="62"/>
      <c r="S132" s="62"/>
      <c r="T132" s="62"/>
      <c r="U132" s="62"/>
      <c r="V132" s="62"/>
      <c r="W132" s="62"/>
      <c r="X132" s="62"/>
      <c r="Y132" s="62"/>
      <c r="Z132" s="62"/>
      <c r="AA132" s="62"/>
    </row>
    <row r="133" spans="1:27" s="37" customFormat="1">
      <c r="A133" s="233"/>
      <c r="B133" s="233"/>
      <c r="C133" s="233"/>
      <c r="D133" s="233"/>
      <c r="E133" s="233"/>
      <c r="F133" s="233"/>
      <c r="G133" s="233"/>
      <c r="H133" s="233"/>
      <c r="I133" s="233"/>
      <c r="J133" s="233"/>
      <c r="K133" s="69"/>
      <c r="L133" s="69"/>
      <c r="M133" s="69"/>
      <c r="N133" s="62"/>
      <c r="O133" s="62"/>
      <c r="P133" s="62"/>
      <c r="Q133" s="62"/>
      <c r="R133" s="62"/>
      <c r="S133" s="62"/>
      <c r="T133" s="62"/>
      <c r="U133" s="62"/>
      <c r="V133" s="62"/>
      <c r="W133" s="62"/>
      <c r="X133" s="62"/>
      <c r="Y133" s="62"/>
      <c r="Z133" s="62"/>
      <c r="AA133" s="62"/>
    </row>
    <row r="134" spans="1:27">
      <c r="A134" s="233"/>
      <c r="B134" s="233"/>
      <c r="C134" s="233"/>
      <c r="D134" s="233"/>
      <c r="E134" s="233"/>
      <c r="F134" s="233"/>
      <c r="G134" s="233"/>
      <c r="H134" s="233"/>
      <c r="I134" s="233"/>
      <c r="J134" s="233"/>
      <c r="K134" s="50"/>
      <c r="L134" s="50"/>
      <c r="M134" s="50"/>
    </row>
  </sheetData>
  <mergeCells count="31">
    <mergeCell ref="A35:M36"/>
    <mergeCell ref="A38:M39"/>
    <mergeCell ref="K4:M4"/>
    <mergeCell ref="A41:M43"/>
    <mergeCell ref="A1:M1"/>
    <mergeCell ref="A134:J134"/>
    <mergeCell ref="H48:J48"/>
    <mergeCell ref="K48:M48"/>
    <mergeCell ref="B92:D92"/>
    <mergeCell ref="B4:D4"/>
    <mergeCell ref="E4:G4"/>
    <mergeCell ref="H4:J4"/>
    <mergeCell ref="E48:G48"/>
    <mergeCell ref="A88:J88"/>
    <mergeCell ref="A132:J132"/>
    <mergeCell ref="A133:J133"/>
    <mergeCell ref="A45:M45"/>
    <mergeCell ref="A89:M89"/>
    <mergeCell ref="A72:M73"/>
    <mergeCell ref="A28:M29"/>
    <mergeCell ref="A31:M33"/>
    <mergeCell ref="A123:M124"/>
    <mergeCell ref="A126:M127"/>
    <mergeCell ref="A129:M131"/>
    <mergeCell ref="B48:D48"/>
    <mergeCell ref="A79:M80"/>
    <mergeCell ref="A82:M83"/>
    <mergeCell ref="A85:M87"/>
    <mergeCell ref="A116:M117"/>
    <mergeCell ref="A119:M121"/>
    <mergeCell ref="A75:M77"/>
  </mergeCells>
  <printOptions horizontalCentered="1" verticalCentered="1"/>
  <pageMargins left="0.7" right="0.7" top="0.75" bottom="0.75" header="0.3" footer="0.3"/>
  <pageSetup scale="63" fitToHeight="3" orientation="landscape" r:id="rId1"/>
  <headerFooter>
    <oddFooter>&amp;RTennessee Higher Education Commission Analysis - Spring 2013</oddFooter>
  </headerFooter>
  <rowBreaks count="2" manualBreakCount="2">
    <brk id="44" max="12" man="1"/>
    <brk id="88" max="12"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U189"/>
  <sheetViews>
    <sheetView view="pageBreakPreview" zoomScale="70" zoomScaleNormal="80" zoomScaleSheetLayoutView="70" workbookViewId="0">
      <selection activeCell="R30" sqref="R30"/>
    </sheetView>
  </sheetViews>
  <sheetFormatPr defaultRowHeight="16.5"/>
  <cols>
    <col min="1" max="1" width="36" style="36" bestFit="1" customWidth="1"/>
    <col min="2" max="2" width="15.140625" style="36" customWidth="1"/>
    <col min="3" max="4" width="12.7109375" style="36" customWidth="1"/>
    <col min="5" max="5" width="15.140625" style="36" customWidth="1"/>
    <col min="6" max="7" width="12.7109375" style="36" customWidth="1"/>
    <col min="8" max="8" width="15.140625" style="36" customWidth="1"/>
    <col min="9" max="10" width="12.7109375" style="36" customWidth="1"/>
    <col min="11" max="11" width="15.140625" style="36" customWidth="1"/>
    <col min="12" max="13" width="12.7109375" style="36" customWidth="1"/>
    <col min="14" max="14" width="12" style="36" bestFit="1" customWidth="1"/>
    <col min="15" max="15" width="12.140625" style="36" bestFit="1" customWidth="1"/>
    <col min="16" max="16" width="11.42578125" style="36" bestFit="1" customWidth="1"/>
    <col min="17" max="17" width="12" style="36" bestFit="1" customWidth="1"/>
    <col min="18" max="18" width="12.140625" style="36" bestFit="1" customWidth="1"/>
    <col min="19" max="19" width="11.42578125" style="36" bestFit="1" customWidth="1"/>
    <col min="20" max="20" width="12.42578125" style="36" bestFit="1" customWidth="1"/>
    <col min="21" max="21" width="12.140625" style="36" bestFit="1" customWidth="1"/>
    <col min="22" max="22" width="11.42578125" style="36" bestFit="1" customWidth="1"/>
    <col min="23" max="23" width="11.7109375" style="36" bestFit="1" customWidth="1"/>
    <col min="24" max="24" width="12.140625" style="36" bestFit="1" customWidth="1"/>
    <col min="25" max="25" width="11.42578125" style="36" bestFit="1" customWidth="1"/>
    <col min="26" max="26" width="12.5703125" style="36" bestFit="1" customWidth="1"/>
    <col min="27" max="27" width="12.140625" style="36" bestFit="1" customWidth="1"/>
    <col min="28" max="28" width="11.42578125" style="36" bestFit="1" customWidth="1"/>
    <col min="29" max="29" width="12.85546875" style="36" bestFit="1" customWidth="1"/>
    <col min="30" max="30" width="12.140625" style="36" bestFit="1" customWidth="1"/>
    <col min="31" max="31" width="11.42578125" style="36" bestFit="1" customWidth="1"/>
    <col min="32" max="32" width="12.5703125" style="36" bestFit="1" customWidth="1"/>
    <col min="33" max="33" width="12.140625" style="36" bestFit="1" customWidth="1"/>
    <col min="34" max="34" width="11.42578125" style="36" bestFit="1" customWidth="1"/>
    <col min="35" max="35" width="11.7109375" style="36" bestFit="1" customWidth="1"/>
    <col min="36" max="36" width="12.140625" style="36" bestFit="1" customWidth="1"/>
    <col min="37" max="37" width="11.42578125" style="36" bestFit="1" customWidth="1"/>
    <col min="38" max="38" width="13.140625" style="36" bestFit="1" customWidth="1"/>
    <col min="39" max="39" width="12.140625" style="36" bestFit="1" customWidth="1"/>
    <col min="40" max="40" width="11.42578125" style="36" bestFit="1" customWidth="1"/>
    <col min="41" max="44" width="9.140625" style="36"/>
    <col min="45" max="45" width="10.5703125" style="36" bestFit="1" customWidth="1"/>
    <col min="46" max="46" width="13.42578125" style="36" bestFit="1" customWidth="1"/>
    <col min="47" max="47" width="7.7109375" style="36" bestFit="1" customWidth="1"/>
    <col min="48" max="16384" width="9.140625" style="36"/>
  </cols>
  <sheetData>
    <row r="1" spans="1:47" ht="27">
      <c r="A1" s="234" t="s">
        <v>99</v>
      </c>
      <c r="B1" s="234"/>
      <c r="C1" s="234"/>
      <c r="D1" s="234"/>
      <c r="E1" s="234"/>
      <c r="F1" s="234"/>
      <c r="G1" s="234"/>
      <c r="H1" s="234"/>
      <c r="I1" s="234"/>
      <c r="J1" s="234"/>
      <c r="K1" s="234"/>
      <c r="L1" s="234"/>
      <c r="M1" s="234"/>
    </row>
    <row r="3" spans="1:47" ht="17.25" thickBot="1"/>
    <row r="4" spans="1:47" ht="17.25" thickBot="1">
      <c r="A4" s="51"/>
      <c r="B4" s="236" t="s">
        <v>0</v>
      </c>
      <c r="C4" s="237"/>
      <c r="D4" s="238"/>
      <c r="E4" s="236" t="s">
        <v>1</v>
      </c>
      <c r="F4" s="237"/>
      <c r="G4" s="238"/>
      <c r="H4" s="236" t="s">
        <v>2</v>
      </c>
      <c r="I4" s="237"/>
      <c r="J4" s="238"/>
      <c r="K4" s="236" t="s">
        <v>3</v>
      </c>
      <c r="L4" s="237"/>
      <c r="M4" s="238"/>
    </row>
    <row r="5" spans="1:47">
      <c r="A5" s="52" t="s">
        <v>64</v>
      </c>
      <c r="B5" s="73">
        <v>2048100</v>
      </c>
      <c r="C5" s="83" t="s">
        <v>49</v>
      </c>
      <c r="D5" s="75" t="s">
        <v>49</v>
      </c>
      <c r="E5" s="73">
        <v>765500</v>
      </c>
      <c r="F5" s="83" t="str">
        <f>$C$5</f>
        <v>Outcome</v>
      </c>
      <c r="G5" s="75" t="s">
        <v>49</v>
      </c>
      <c r="H5" s="73">
        <v>1158100</v>
      </c>
      <c r="I5" s="83" t="str">
        <f>$C$5</f>
        <v>Outcome</v>
      </c>
      <c r="J5" s="75" t="s">
        <v>49</v>
      </c>
      <c r="K5" s="73">
        <v>669000</v>
      </c>
      <c r="L5" s="83" t="str">
        <f>$C$5</f>
        <v>Outcome</v>
      </c>
      <c r="M5" s="75" t="s">
        <v>49</v>
      </c>
    </row>
    <row r="6" spans="1:47">
      <c r="A6" s="53"/>
      <c r="B6" s="74" t="s">
        <v>22</v>
      </c>
      <c r="C6" s="84" t="s">
        <v>54</v>
      </c>
      <c r="D6" s="82" t="s">
        <v>50</v>
      </c>
      <c r="E6" s="74" t="s">
        <v>22</v>
      </c>
      <c r="F6" s="84" t="str">
        <f>$C$6</f>
        <v>Change</v>
      </c>
      <c r="G6" s="82" t="s">
        <v>50</v>
      </c>
      <c r="H6" s="74" t="s">
        <v>22</v>
      </c>
      <c r="I6" s="84" t="str">
        <f>$C$6</f>
        <v>Change</v>
      </c>
      <c r="J6" s="82" t="s">
        <v>50</v>
      </c>
      <c r="K6" s="74" t="s">
        <v>22</v>
      </c>
      <c r="L6" s="84" t="str">
        <f>$C$6</f>
        <v>Change</v>
      </c>
      <c r="M6" s="82" t="s">
        <v>50</v>
      </c>
    </row>
    <row r="7" spans="1:47" s="37" customFormat="1">
      <c r="A7" s="54" t="s">
        <v>31</v>
      </c>
      <c r="B7" s="85">
        <v>-64100</v>
      </c>
      <c r="C7" s="97">
        <v>-9.8604223324268214E-2</v>
      </c>
      <c r="D7" s="76">
        <v>0.03</v>
      </c>
      <c r="E7" s="85">
        <v>-11600</v>
      </c>
      <c r="F7" s="97">
        <v>-4.2620093953629312E-2</v>
      </c>
      <c r="G7" s="76">
        <v>0.03</v>
      </c>
      <c r="H7" s="85">
        <v>-12500</v>
      </c>
      <c r="I7" s="97">
        <v>-2.5381051500705021E-2</v>
      </c>
      <c r="J7" s="76">
        <v>0.03</v>
      </c>
      <c r="K7" s="85">
        <v>-32700</v>
      </c>
      <c r="L7" s="97">
        <v>-0.12930634227876303</v>
      </c>
      <c r="M7" s="76">
        <v>0.03</v>
      </c>
    </row>
    <row r="8" spans="1:47" s="37" customFormat="1">
      <c r="A8" s="55" t="s">
        <v>23</v>
      </c>
      <c r="B8" s="62">
        <v>-116600</v>
      </c>
      <c r="C8" s="98">
        <v>-7.1689002759164233E-2</v>
      </c>
      <c r="D8" s="77">
        <v>0.05</v>
      </c>
      <c r="E8" s="62">
        <v>-5900</v>
      </c>
      <c r="F8" s="98">
        <v>-1.0191579416351071E-2</v>
      </c>
      <c r="G8" s="77">
        <v>0.05</v>
      </c>
      <c r="H8" s="62">
        <v>12300</v>
      </c>
      <c r="I8" s="98">
        <v>9.8385606348863064E-3</v>
      </c>
      <c r="J8" s="77">
        <v>0.05</v>
      </c>
      <c r="K8" s="62">
        <v>-14600</v>
      </c>
      <c r="L8" s="98">
        <v>-2.639334599515375E-2</v>
      </c>
      <c r="M8" s="77">
        <v>0.05</v>
      </c>
      <c r="AS8" s="101"/>
      <c r="AT8" s="101"/>
      <c r="AU8" s="101"/>
    </row>
    <row r="9" spans="1:47" s="37" customFormat="1">
      <c r="A9" s="55" t="s">
        <v>32</v>
      </c>
      <c r="B9" s="62">
        <v>-80800</v>
      </c>
      <c r="C9" s="98">
        <v>-2.8329332015252118E-2</v>
      </c>
      <c r="D9" s="77">
        <v>7.0000000000000007E-2</v>
      </c>
      <c r="E9" s="62">
        <v>12800</v>
      </c>
      <c r="F9" s="98">
        <v>1.3382649630127696E-2</v>
      </c>
      <c r="G9" s="77">
        <v>7.0000000000000007E-2</v>
      </c>
      <c r="H9" s="62">
        <v>32900</v>
      </c>
      <c r="I9" s="98">
        <v>1.5211640211640232E-2</v>
      </c>
      <c r="J9" s="77">
        <v>7.0000000000000007E-2</v>
      </c>
      <c r="K9" s="62">
        <v>69700</v>
      </c>
      <c r="L9" s="98">
        <v>7.6202571836799571E-2</v>
      </c>
      <c r="M9" s="77">
        <v>7.0000000000000007E-2</v>
      </c>
    </row>
    <row r="10" spans="1:47" s="37" customFormat="1">
      <c r="A10" s="55" t="s">
        <v>33</v>
      </c>
      <c r="B10" s="62">
        <v>-2600</v>
      </c>
      <c r="C10" s="98">
        <v>-2.2471910112359383E-3</v>
      </c>
      <c r="D10" s="77">
        <v>0.05</v>
      </c>
      <c r="E10" s="62">
        <v>0</v>
      </c>
      <c r="F10" s="98">
        <v>0</v>
      </c>
      <c r="G10" s="77">
        <v>0.05</v>
      </c>
      <c r="H10" s="62">
        <v>3400</v>
      </c>
      <c r="I10" s="98">
        <v>2.3293733985556564E-3</v>
      </c>
      <c r="J10" s="77">
        <v>7.4999999999999997E-2</v>
      </c>
      <c r="K10" s="62">
        <v>-147400</v>
      </c>
      <c r="L10" s="98">
        <v>-0.10506630397823868</v>
      </c>
      <c r="M10" s="77">
        <v>0.1</v>
      </c>
    </row>
    <row r="11" spans="1:47" s="37" customFormat="1">
      <c r="A11" s="55" t="s">
        <v>34</v>
      </c>
      <c r="B11" s="62">
        <v>-84000</v>
      </c>
      <c r="C11" s="98">
        <v>-4.3800153627405747E-3</v>
      </c>
      <c r="D11" s="77">
        <v>0.22500000000000001</v>
      </c>
      <c r="E11" s="62">
        <v>-191500</v>
      </c>
      <c r="F11" s="98">
        <v>-4.5232421953879109E-2</v>
      </c>
      <c r="G11" s="77">
        <v>0.22500000000000001</v>
      </c>
      <c r="H11" s="62">
        <v>349300</v>
      </c>
      <c r="I11" s="98">
        <v>5.2848384986309282E-2</v>
      </c>
      <c r="J11" s="77">
        <v>0.22500000000000001</v>
      </c>
      <c r="K11" s="62">
        <v>68700</v>
      </c>
      <c r="L11" s="98">
        <v>2.0193981596617672E-2</v>
      </c>
      <c r="M11" s="77">
        <v>0.22500000000000001</v>
      </c>
    </row>
    <row r="12" spans="1:47" s="37" customFormat="1">
      <c r="A12" s="55" t="s">
        <v>35</v>
      </c>
      <c r="B12" s="62">
        <v>-2300</v>
      </c>
      <c r="C12" s="98">
        <v>-6.9052102950409866E-3</v>
      </c>
      <c r="D12" s="77">
        <v>0.1</v>
      </c>
      <c r="E12" s="62">
        <v>2000</v>
      </c>
      <c r="F12" s="98">
        <v>9.751243781094554E-2</v>
      </c>
      <c r="G12" s="77">
        <v>2.5000000000000001E-2</v>
      </c>
      <c r="H12" s="62">
        <v>-43700</v>
      </c>
      <c r="I12" s="98">
        <v>-0.24031007751937972</v>
      </c>
      <c r="J12" s="77">
        <v>0.17499999999999999</v>
      </c>
      <c r="K12" s="62">
        <v>-17900</v>
      </c>
      <c r="L12" s="98">
        <v>-0.20150053590568062</v>
      </c>
      <c r="M12" s="77">
        <v>0.1</v>
      </c>
    </row>
    <row r="13" spans="1:47" s="37" customFormat="1">
      <c r="A13" s="55" t="s">
        <v>36</v>
      </c>
      <c r="B13" s="62">
        <v>-21400</v>
      </c>
      <c r="C13" s="98">
        <v>-3.8700430004777631E-2</v>
      </c>
      <c r="D13" s="77">
        <v>0.1</v>
      </c>
      <c r="E13" s="62">
        <v>144300</v>
      </c>
      <c r="F13" s="98">
        <v>0.15492957746478875</v>
      </c>
      <c r="G13" s="77">
        <v>0.17499999999999999</v>
      </c>
      <c r="H13" s="62">
        <v>-3500</v>
      </c>
      <c r="I13" s="98">
        <v>-5.5372642921281079E-2</v>
      </c>
      <c r="J13" s="77">
        <v>2.5000000000000001E-2</v>
      </c>
      <c r="K13" s="62">
        <v>48600</v>
      </c>
      <c r="L13" s="98">
        <v>0.25977891156462607</v>
      </c>
      <c r="M13" s="77">
        <v>0.1</v>
      </c>
    </row>
    <row r="14" spans="1:47" s="37" customFormat="1">
      <c r="A14" s="55" t="s">
        <v>37</v>
      </c>
      <c r="B14" s="62">
        <v>-134000</v>
      </c>
      <c r="C14" s="98">
        <v>-2.0224719101123556E-2</v>
      </c>
      <c r="D14" s="77">
        <v>0.15</v>
      </c>
      <c r="E14" s="62">
        <v>-264000</v>
      </c>
      <c r="F14" s="98">
        <v>-9.766763848396498E-2</v>
      </c>
      <c r="G14" s="77">
        <v>0.15</v>
      </c>
      <c r="H14" s="62">
        <v>14000</v>
      </c>
      <c r="I14" s="98">
        <v>1.3679890560875485E-2</v>
      </c>
      <c r="J14" s="77">
        <v>0.05</v>
      </c>
      <c r="K14" s="62">
        <v>100600</v>
      </c>
      <c r="L14" s="98">
        <v>7.0680628272251411E-2</v>
      </c>
      <c r="M14" s="77">
        <v>0.125</v>
      </c>
    </row>
    <row r="15" spans="1:47" s="37" customFormat="1">
      <c r="A15" s="55" t="s">
        <v>28</v>
      </c>
      <c r="B15" s="62">
        <v>-44100</v>
      </c>
      <c r="C15" s="98">
        <v>-2.8409090909090828E-2</v>
      </c>
      <c r="D15" s="77">
        <v>0.1</v>
      </c>
      <c r="E15" s="62">
        <v>-29500</v>
      </c>
      <c r="F15" s="98">
        <v>-0.11715481171548114</v>
      </c>
      <c r="G15" s="77">
        <v>0.05</v>
      </c>
      <c r="H15" s="62">
        <v>158900</v>
      </c>
      <c r="I15" s="98">
        <v>9.3114754098360564E-2</v>
      </c>
      <c r="J15" s="77">
        <v>0.15</v>
      </c>
      <c r="K15" s="62">
        <v>800</v>
      </c>
      <c r="L15" s="98">
        <v>1.8761726078799779E-3</v>
      </c>
      <c r="M15" s="77">
        <v>0.1</v>
      </c>
    </row>
    <row r="16" spans="1:47" s="37" customFormat="1">
      <c r="A16" s="55" t="s">
        <v>38</v>
      </c>
      <c r="B16" s="62">
        <v>137100</v>
      </c>
      <c r="C16" s="98">
        <v>0.10807447581536289</v>
      </c>
      <c r="D16" s="77">
        <v>7.4999999999999997E-2</v>
      </c>
      <c r="E16" s="62">
        <v>-18200</v>
      </c>
      <c r="F16" s="98">
        <v>-5.0040530269107042E-2</v>
      </c>
      <c r="G16" s="77">
        <v>0.125</v>
      </c>
      <c r="H16" s="62">
        <v>-222000</v>
      </c>
      <c r="I16" s="98">
        <v>-0.16034715764367857</v>
      </c>
      <c r="J16" s="77">
        <v>0.1</v>
      </c>
      <c r="K16" s="62">
        <v>-10400</v>
      </c>
      <c r="L16" s="98">
        <v>-0.10058951127375759</v>
      </c>
      <c r="M16" s="77">
        <v>0.05</v>
      </c>
    </row>
    <row r="17" spans="1:13" s="37" customFormat="1">
      <c r="A17" s="56" t="s">
        <v>39</v>
      </c>
      <c r="B17" s="86">
        <v>51200</v>
      </c>
      <c r="C17" s="100">
        <v>5.1095442280016057E-2</v>
      </c>
      <c r="D17" s="78">
        <v>0.05</v>
      </c>
      <c r="E17" s="86">
        <v>-34700</v>
      </c>
      <c r="F17" s="100">
        <v>-4.0398006791972918E-2</v>
      </c>
      <c r="G17" s="78">
        <v>0.05</v>
      </c>
      <c r="H17" s="86">
        <v>23200</v>
      </c>
      <c r="I17" s="100">
        <v>3.234059129829725E-2</v>
      </c>
      <c r="J17" s="78">
        <v>0.05</v>
      </c>
      <c r="K17" s="86">
        <v>-25200</v>
      </c>
      <c r="L17" s="100">
        <v>-2.6252185464228472E-2</v>
      </c>
      <c r="M17" s="78">
        <v>0.05</v>
      </c>
    </row>
    <row r="18" spans="1:13">
      <c r="A18" s="54" t="s">
        <v>40</v>
      </c>
      <c r="B18" s="87">
        <v>-197900</v>
      </c>
      <c r="C18" s="94">
        <v>-3.9039429118652214E-2</v>
      </c>
      <c r="D18" s="79"/>
      <c r="E18" s="87">
        <v>551300</v>
      </c>
      <c r="F18" s="94">
        <v>0.36916387017884933</v>
      </c>
      <c r="G18" s="79"/>
      <c r="H18" s="87">
        <v>0</v>
      </c>
      <c r="I18" s="94">
        <v>0</v>
      </c>
      <c r="J18" s="79"/>
      <c r="K18" s="85">
        <v>0</v>
      </c>
      <c r="L18" s="97">
        <v>0</v>
      </c>
      <c r="M18" s="79"/>
    </row>
    <row r="19" spans="1:13">
      <c r="A19" s="55" t="s">
        <v>45</v>
      </c>
      <c r="B19" s="88">
        <v>78300</v>
      </c>
      <c r="C19" s="95">
        <v>2.6999999999999913E-2</v>
      </c>
      <c r="D19" s="80"/>
      <c r="E19" s="88">
        <v>35700</v>
      </c>
      <c r="F19" s="95">
        <v>2.6999999999999913E-2</v>
      </c>
      <c r="G19" s="80"/>
      <c r="H19" s="88">
        <v>38700</v>
      </c>
      <c r="I19" s="95">
        <v>2.6999999999999913E-2</v>
      </c>
      <c r="J19" s="80"/>
      <c r="K19" s="62">
        <v>31900</v>
      </c>
      <c r="L19" s="98">
        <v>2.6999999999999913E-2</v>
      </c>
      <c r="M19" s="80"/>
    </row>
    <row r="20" spans="1:13">
      <c r="A20" s="55" t="s">
        <v>41</v>
      </c>
      <c r="B20" s="88">
        <v>0</v>
      </c>
      <c r="C20" s="95" t="s">
        <v>97</v>
      </c>
      <c r="D20" s="80"/>
      <c r="E20" s="88">
        <v>0</v>
      </c>
      <c r="F20" s="95" t="s">
        <v>97</v>
      </c>
      <c r="G20" s="80"/>
      <c r="H20" s="88">
        <v>0</v>
      </c>
      <c r="I20" s="95" t="s">
        <v>97</v>
      </c>
      <c r="J20" s="80"/>
      <c r="K20" s="62">
        <v>0</v>
      </c>
      <c r="L20" s="98" t="s">
        <v>97</v>
      </c>
      <c r="M20" s="80"/>
    </row>
    <row r="21" spans="1:13">
      <c r="A21" s="55" t="s">
        <v>44</v>
      </c>
      <c r="B21" s="88">
        <v>0</v>
      </c>
      <c r="C21" s="95">
        <v>2.6999999999999913E-2</v>
      </c>
      <c r="D21" s="80"/>
      <c r="E21" s="88">
        <v>0</v>
      </c>
      <c r="F21" s="95">
        <v>2.6999999999999913E-2</v>
      </c>
      <c r="G21" s="80"/>
      <c r="H21" s="88">
        <v>0</v>
      </c>
      <c r="I21" s="95">
        <v>2.6999999999999913E-2</v>
      </c>
      <c r="J21" s="80"/>
      <c r="K21" s="62">
        <v>0</v>
      </c>
      <c r="L21" s="98">
        <v>2.6999999999999913E-2</v>
      </c>
      <c r="M21" s="80"/>
    </row>
    <row r="22" spans="1:13">
      <c r="A22" s="55" t="s">
        <v>42</v>
      </c>
      <c r="B22" s="88">
        <v>-68300</v>
      </c>
      <c r="C22" s="95">
        <v>-0.17265474668876502</v>
      </c>
      <c r="D22" s="80"/>
      <c r="E22" s="88">
        <v>-25700</v>
      </c>
      <c r="F22" s="95">
        <v>-8.7293058488453368E-2</v>
      </c>
      <c r="G22" s="80"/>
      <c r="H22" s="88">
        <v>60600</v>
      </c>
      <c r="I22" s="95">
        <v>0.27063903736275319</v>
      </c>
      <c r="J22" s="80"/>
      <c r="K22" s="88">
        <v>-5700</v>
      </c>
      <c r="L22" s="95">
        <v>-4.3784571151118223E-2</v>
      </c>
      <c r="M22" s="80"/>
    </row>
    <row r="23" spans="1:13">
      <c r="A23" s="55" t="s">
        <v>43</v>
      </c>
      <c r="B23" s="88">
        <v>8800</v>
      </c>
      <c r="C23" s="95">
        <v>2.6999999999999913E-2</v>
      </c>
      <c r="D23" s="80"/>
      <c r="E23" s="88">
        <v>7300</v>
      </c>
      <c r="F23" s="95">
        <v>2.6999999999999913E-2</v>
      </c>
      <c r="G23" s="80"/>
      <c r="H23" s="88">
        <v>7700</v>
      </c>
      <c r="I23" s="95">
        <v>2.6999999999999913E-2</v>
      </c>
      <c r="J23" s="80"/>
      <c r="K23" s="88">
        <v>3400</v>
      </c>
      <c r="L23" s="95">
        <v>2.6999999999999913E-2</v>
      </c>
      <c r="M23" s="80"/>
    </row>
    <row r="24" spans="1:13">
      <c r="A24" s="55" t="s">
        <v>46</v>
      </c>
      <c r="B24" s="88">
        <v>84400</v>
      </c>
      <c r="C24" s="95">
        <v>4.2787996610911261E-2</v>
      </c>
      <c r="D24" s="80"/>
      <c r="E24" s="88">
        <v>30800</v>
      </c>
      <c r="F24" s="95">
        <v>4.2787996610911261E-2</v>
      </c>
      <c r="G24" s="80"/>
      <c r="H24" s="88">
        <v>41700</v>
      </c>
      <c r="I24" s="95">
        <v>4.2787996610911261E-2</v>
      </c>
      <c r="J24" s="80"/>
      <c r="K24" s="88">
        <v>27600</v>
      </c>
      <c r="L24" s="95">
        <v>4.2787996610911261E-2</v>
      </c>
      <c r="M24" s="80"/>
    </row>
    <row r="25" spans="1:13">
      <c r="A25" s="55" t="s">
        <v>47</v>
      </c>
      <c r="B25" s="88">
        <v>3200</v>
      </c>
      <c r="C25" s="95">
        <v>1.7990245521706028E-2</v>
      </c>
      <c r="D25" s="80"/>
      <c r="E25" s="88">
        <v>-1100</v>
      </c>
      <c r="F25" s="95">
        <v>-8.3079884504331125E-2</v>
      </c>
      <c r="G25" s="80"/>
      <c r="H25" s="88">
        <v>11900</v>
      </c>
      <c r="I25" s="95">
        <v>0.11962839941872527</v>
      </c>
      <c r="J25" s="80"/>
      <c r="K25" s="88">
        <v>0</v>
      </c>
      <c r="L25" s="95" t="s">
        <v>97</v>
      </c>
      <c r="M25" s="80"/>
    </row>
    <row r="26" spans="1:13">
      <c r="A26" s="56" t="s">
        <v>48</v>
      </c>
      <c r="B26" s="89">
        <v>16400</v>
      </c>
      <c r="C26" s="96">
        <v>1.8494657812160975E-2</v>
      </c>
      <c r="D26" s="81"/>
      <c r="E26" s="89">
        <v>53400</v>
      </c>
      <c r="F26" s="96">
        <v>0.21118615541642027</v>
      </c>
      <c r="G26" s="81"/>
      <c r="H26" s="89">
        <v>4100</v>
      </c>
      <c r="I26" s="96">
        <v>1.6279440996926464E-2</v>
      </c>
      <c r="J26" s="81"/>
      <c r="K26" s="89">
        <v>27800</v>
      </c>
      <c r="L26" s="96">
        <v>0.10824204219740308</v>
      </c>
      <c r="M26" s="81"/>
    </row>
    <row r="27" spans="1:13" ht="17.25" thickBot="1">
      <c r="A27" s="55" t="s">
        <v>51</v>
      </c>
      <c r="B27" s="88">
        <v>-18600</v>
      </c>
      <c r="C27" s="95">
        <v>-1.0638297872340385E-2</v>
      </c>
      <c r="D27" s="80"/>
      <c r="E27" s="88">
        <v>43300</v>
      </c>
      <c r="F27" s="95">
        <v>7.2289156626506035E-2</v>
      </c>
      <c r="G27" s="80"/>
      <c r="H27" s="62">
        <v>32400</v>
      </c>
      <c r="I27" s="95">
        <v>3.2258064516129004E-2</v>
      </c>
      <c r="J27" s="80"/>
      <c r="K27" s="62">
        <v>0</v>
      </c>
      <c r="L27" s="95">
        <v>-1.0101010101010055E-2</v>
      </c>
      <c r="M27" s="80"/>
    </row>
    <row r="28" spans="1:13" ht="17.25" thickBot="1">
      <c r="A28" s="57" t="s">
        <v>65</v>
      </c>
      <c r="B28" s="90">
        <f>SUM(B5:B27)</f>
        <v>1592800</v>
      </c>
      <c r="C28" s="99"/>
      <c r="D28" s="92"/>
      <c r="E28" s="90">
        <f>SUM(E5:E27)</f>
        <v>1064200</v>
      </c>
      <c r="F28" s="99"/>
      <c r="G28" s="92"/>
      <c r="H28" s="90">
        <f>SUM(H5:H27)</f>
        <v>1667500</v>
      </c>
      <c r="I28" s="99"/>
      <c r="J28" s="92"/>
      <c r="K28" s="90">
        <f>SUM(K5:K27)</f>
        <v>794200</v>
      </c>
      <c r="L28" s="99"/>
      <c r="M28" s="92"/>
    </row>
    <row r="29" spans="1:13" s="37" customFormat="1">
      <c r="A29" s="58"/>
      <c r="B29" s="62"/>
      <c r="C29" s="63"/>
      <c r="D29" s="63"/>
      <c r="E29" s="62"/>
      <c r="F29" s="63"/>
      <c r="G29" s="63"/>
      <c r="H29" s="62"/>
      <c r="I29" s="63"/>
      <c r="J29" s="63"/>
      <c r="K29" s="62"/>
      <c r="L29" s="63"/>
      <c r="M29" s="63"/>
    </row>
    <row r="30" spans="1:13" s="37" customFormat="1" ht="20.25" customHeight="1">
      <c r="A30" s="222" t="s">
        <v>106</v>
      </c>
      <c r="B30" s="222"/>
      <c r="C30" s="222"/>
      <c r="D30" s="222"/>
      <c r="E30" s="222"/>
      <c r="F30" s="222"/>
      <c r="G30" s="222"/>
      <c r="H30" s="222"/>
      <c r="I30" s="222"/>
      <c r="J30" s="222"/>
      <c r="K30" s="222"/>
      <c r="L30" s="222"/>
      <c r="M30" s="222"/>
    </row>
    <row r="31" spans="1:13" s="38" customFormat="1" ht="16.5" customHeight="1">
      <c r="A31" s="222"/>
      <c r="B31" s="222"/>
      <c r="C31" s="222"/>
      <c r="D31" s="222"/>
      <c r="E31" s="222"/>
      <c r="F31" s="222"/>
      <c r="G31" s="222"/>
      <c r="H31" s="222"/>
      <c r="I31" s="222"/>
      <c r="J31" s="222"/>
      <c r="K31" s="222"/>
      <c r="L31" s="222"/>
      <c r="M31" s="222"/>
    </row>
    <row r="32" spans="1:13" s="38" customFormat="1" ht="17.25" thickBot="1">
      <c r="A32" s="59"/>
      <c r="B32" s="59"/>
      <c r="C32" s="59"/>
      <c r="D32" s="59"/>
      <c r="E32" s="59"/>
      <c r="F32" s="59"/>
      <c r="G32" s="59"/>
      <c r="H32" s="59"/>
      <c r="I32" s="59"/>
      <c r="J32" s="59"/>
      <c r="K32" s="59"/>
      <c r="L32" s="59"/>
      <c r="M32" s="59"/>
    </row>
    <row r="33" spans="1:13" s="38" customFormat="1" ht="20.25" customHeight="1">
      <c r="A33" s="230" t="s">
        <v>119</v>
      </c>
      <c r="B33" s="231"/>
      <c r="C33" s="231"/>
      <c r="D33" s="231"/>
      <c r="E33" s="231"/>
      <c r="F33" s="231"/>
      <c r="G33" s="231"/>
      <c r="H33" s="231"/>
      <c r="I33" s="231"/>
      <c r="J33" s="231"/>
      <c r="K33" s="231"/>
      <c r="L33" s="231"/>
      <c r="M33" s="232"/>
    </row>
    <row r="34" spans="1:13" s="38" customFormat="1" ht="20.25" customHeight="1">
      <c r="A34" s="221"/>
      <c r="B34" s="222"/>
      <c r="C34" s="222"/>
      <c r="D34" s="222"/>
      <c r="E34" s="222"/>
      <c r="F34" s="222"/>
      <c r="G34" s="222"/>
      <c r="H34" s="222"/>
      <c r="I34" s="222"/>
      <c r="J34" s="222"/>
      <c r="K34" s="222"/>
      <c r="L34" s="222"/>
      <c r="M34" s="223"/>
    </row>
    <row r="35" spans="1:13" s="38" customFormat="1" ht="17.25" customHeight="1">
      <c r="A35" s="221"/>
      <c r="B35" s="222"/>
      <c r="C35" s="222"/>
      <c r="D35" s="222"/>
      <c r="E35" s="222"/>
      <c r="F35" s="222"/>
      <c r="G35" s="222"/>
      <c r="H35" s="222"/>
      <c r="I35" s="222"/>
      <c r="J35" s="222"/>
      <c r="K35" s="222"/>
      <c r="L35" s="222"/>
      <c r="M35" s="223"/>
    </row>
    <row r="36" spans="1:13" s="38" customFormat="1" ht="7.5" customHeight="1">
      <c r="A36" s="39"/>
      <c r="B36" s="40"/>
      <c r="C36" s="41"/>
      <c r="D36" s="41"/>
      <c r="E36" s="40"/>
      <c r="F36" s="41"/>
      <c r="G36" s="41"/>
      <c r="H36" s="40"/>
      <c r="I36" s="41"/>
      <c r="J36" s="41"/>
      <c r="K36" s="40"/>
      <c r="L36" s="41"/>
      <c r="M36" s="42"/>
    </row>
    <row r="37" spans="1:13" s="38" customFormat="1" ht="17.25" customHeight="1">
      <c r="A37" s="221" t="s">
        <v>120</v>
      </c>
      <c r="B37" s="222"/>
      <c r="C37" s="222"/>
      <c r="D37" s="222"/>
      <c r="E37" s="222"/>
      <c r="F37" s="222"/>
      <c r="G37" s="222"/>
      <c r="H37" s="222"/>
      <c r="I37" s="222"/>
      <c r="J37" s="222"/>
      <c r="K37" s="222"/>
      <c r="L37" s="222"/>
      <c r="M37" s="223"/>
    </row>
    <row r="38" spans="1:13" s="38" customFormat="1" ht="20.25" customHeight="1">
      <c r="A38" s="221"/>
      <c r="B38" s="222"/>
      <c r="C38" s="222"/>
      <c r="D38" s="222"/>
      <c r="E38" s="222"/>
      <c r="F38" s="222"/>
      <c r="G38" s="222"/>
      <c r="H38" s="222"/>
      <c r="I38" s="222"/>
      <c r="J38" s="222"/>
      <c r="K38" s="222"/>
      <c r="L38" s="222"/>
      <c r="M38" s="223"/>
    </row>
    <row r="39" spans="1:13" s="38" customFormat="1" ht="7.5" customHeight="1">
      <c r="A39" s="43"/>
      <c r="B39" s="102"/>
      <c r="C39" s="102"/>
      <c r="D39" s="102"/>
      <c r="E39" s="102"/>
      <c r="F39" s="102"/>
      <c r="G39" s="102"/>
      <c r="H39" s="102"/>
      <c r="I39" s="102"/>
      <c r="J39" s="102"/>
      <c r="K39" s="102"/>
      <c r="L39" s="102"/>
      <c r="M39" s="45"/>
    </row>
    <row r="40" spans="1:13" s="38" customFormat="1" ht="17.25" customHeight="1">
      <c r="A40" s="221" t="s">
        <v>121</v>
      </c>
      <c r="B40" s="222"/>
      <c r="C40" s="222"/>
      <c r="D40" s="222"/>
      <c r="E40" s="222"/>
      <c r="F40" s="222"/>
      <c r="G40" s="222"/>
      <c r="H40" s="222"/>
      <c r="I40" s="222"/>
      <c r="J40" s="222"/>
      <c r="K40" s="222"/>
      <c r="L40" s="222"/>
      <c r="M40" s="223"/>
    </row>
    <row r="41" spans="1:13" s="38" customFormat="1" ht="20.25" customHeight="1">
      <c r="A41" s="221"/>
      <c r="B41" s="222"/>
      <c r="C41" s="222"/>
      <c r="D41" s="222"/>
      <c r="E41" s="222"/>
      <c r="F41" s="222"/>
      <c r="G41" s="222"/>
      <c r="H41" s="222"/>
      <c r="I41" s="222"/>
      <c r="J41" s="222"/>
      <c r="K41" s="222"/>
      <c r="L41" s="222"/>
      <c r="M41" s="223"/>
    </row>
    <row r="42" spans="1:13" s="38" customFormat="1" ht="7.5" customHeight="1">
      <c r="A42" s="218"/>
      <c r="B42" s="219"/>
      <c r="C42" s="219"/>
      <c r="D42" s="219"/>
      <c r="E42" s="219"/>
      <c r="F42" s="219"/>
      <c r="G42" s="219"/>
      <c r="H42" s="219"/>
      <c r="I42" s="219"/>
      <c r="J42" s="219"/>
      <c r="K42" s="219"/>
      <c r="L42" s="219"/>
      <c r="M42" s="220"/>
    </row>
    <row r="43" spans="1:13" s="38" customFormat="1" ht="24.75" customHeight="1">
      <c r="A43" s="221" t="s">
        <v>122</v>
      </c>
      <c r="B43" s="222"/>
      <c r="C43" s="222"/>
      <c r="D43" s="222"/>
      <c r="E43" s="222"/>
      <c r="F43" s="222"/>
      <c r="G43" s="222"/>
      <c r="H43" s="222"/>
      <c r="I43" s="222"/>
      <c r="J43" s="222"/>
      <c r="K43" s="222"/>
      <c r="L43" s="222"/>
      <c r="M43" s="223"/>
    </row>
    <row r="44" spans="1:13" s="38" customFormat="1" ht="24.75" customHeight="1">
      <c r="A44" s="221"/>
      <c r="B44" s="222"/>
      <c r="C44" s="222"/>
      <c r="D44" s="222"/>
      <c r="E44" s="222"/>
      <c r="F44" s="222"/>
      <c r="G44" s="222"/>
      <c r="H44" s="222"/>
      <c r="I44" s="222"/>
      <c r="J44" s="222"/>
      <c r="K44" s="222"/>
      <c r="L44" s="222"/>
      <c r="M44" s="223"/>
    </row>
    <row r="45" spans="1:13" s="38" customFormat="1" ht="24.75" customHeight="1">
      <c r="A45" s="221"/>
      <c r="B45" s="222"/>
      <c r="C45" s="222"/>
      <c r="D45" s="222"/>
      <c r="E45" s="222"/>
      <c r="F45" s="222"/>
      <c r="G45" s="222"/>
      <c r="H45" s="222"/>
      <c r="I45" s="222"/>
      <c r="J45" s="222"/>
      <c r="K45" s="222"/>
      <c r="L45" s="222"/>
      <c r="M45" s="223"/>
    </row>
    <row r="46" spans="1:13" s="38" customFormat="1" ht="6.75" customHeight="1" thickBot="1">
      <c r="A46" s="46"/>
      <c r="B46" s="47"/>
      <c r="C46" s="48"/>
      <c r="D46" s="48"/>
      <c r="E46" s="47"/>
      <c r="F46" s="48"/>
      <c r="G46" s="48"/>
      <c r="H46" s="47"/>
      <c r="I46" s="48"/>
      <c r="J46" s="48"/>
      <c r="K46" s="47"/>
      <c r="L46" s="48"/>
      <c r="M46" s="49"/>
    </row>
    <row r="47" spans="1:13" s="38" customFormat="1" ht="15" customHeight="1">
      <c r="A47" s="60"/>
      <c r="B47" s="64"/>
      <c r="C47" s="65"/>
      <c r="D47" s="65"/>
      <c r="E47" s="64"/>
      <c r="F47" s="65"/>
      <c r="G47" s="65"/>
      <c r="H47" s="64"/>
      <c r="I47" s="65"/>
      <c r="J47" s="65"/>
      <c r="K47" s="64"/>
      <c r="L47" s="65"/>
      <c r="M47" s="65"/>
    </row>
    <row r="48" spans="1:13" ht="27">
      <c r="A48" s="234" t="str">
        <f>A1</f>
        <v>Impact of Outcomes Formula Components on 2022-23 THEC Recommended State Appropriations</v>
      </c>
      <c r="B48" s="234"/>
      <c r="C48" s="234"/>
      <c r="D48" s="234"/>
      <c r="E48" s="234"/>
      <c r="F48" s="234"/>
      <c r="G48" s="234"/>
      <c r="H48" s="234"/>
      <c r="I48" s="234"/>
      <c r="J48" s="234"/>
      <c r="K48" s="234"/>
      <c r="L48" s="234"/>
      <c r="M48" s="234"/>
    </row>
    <row r="49" spans="1:25">
      <c r="A49" s="44"/>
      <c r="B49" s="50"/>
      <c r="C49" s="50"/>
      <c r="D49" s="50"/>
      <c r="E49" s="50"/>
      <c r="F49" s="50"/>
      <c r="G49" s="50"/>
      <c r="H49" s="50"/>
      <c r="I49" s="50"/>
      <c r="J49" s="50"/>
      <c r="K49" s="50"/>
      <c r="L49" s="50"/>
      <c r="M49" s="50"/>
    </row>
    <row r="50" spans="1:25" ht="17.25" thickBot="1">
      <c r="A50" s="44"/>
      <c r="B50" s="50"/>
      <c r="C50" s="50"/>
      <c r="D50" s="50"/>
      <c r="E50" s="50"/>
      <c r="F50" s="50"/>
      <c r="G50" s="50"/>
      <c r="H50" s="50"/>
      <c r="I50" s="50"/>
      <c r="J50" s="50"/>
      <c r="K50" s="50"/>
      <c r="L50" s="50"/>
      <c r="M50" s="50"/>
    </row>
    <row r="51" spans="1:25" ht="17.25" thickBot="1">
      <c r="A51" s="51"/>
      <c r="B51" s="236" t="s">
        <v>4</v>
      </c>
      <c r="C51" s="237"/>
      <c r="D51" s="238"/>
      <c r="E51" s="236" t="s">
        <v>5</v>
      </c>
      <c r="F51" s="237"/>
      <c r="G51" s="238"/>
      <c r="H51" s="236" t="s">
        <v>6</v>
      </c>
      <c r="I51" s="237"/>
      <c r="J51" s="238"/>
      <c r="K51" s="236" t="s">
        <v>7</v>
      </c>
      <c r="L51" s="237"/>
      <c r="M51" s="238"/>
      <c r="R51" s="66"/>
      <c r="S51" s="66"/>
      <c r="T51" s="66"/>
      <c r="U51" s="66"/>
      <c r="V51" s="66"/>
      <c r="W51" s="66"/>
      <c r="X51" s="66"/>
      <c r="Y51" s="66"/>
    </row>
    <row r="52" spans="1:25">
      <c r="A52" s="52" t="s">
        <v>64</v>
      </c>
      <c r="B52" s="73">
        <v>956100</v>
      </c>
      <c r="C52" s="83" t="str">
        <f>$C$5</f>
        <v>Outcome</v>
      </c>
      <c r="D52" s="75" t="s">
        <v>49</v>
      </c>
      <c r="E52" s="73">
        <v>1356400</v>
      </c>
      <c r="F52" s="83" t="str">
        <f>$C$5</f>
        <v>Outcome</v>
      </c>
      <c r="G52" s="75" t="s">
        <v>49</v>
      </c>
      <c r="H52" s="73">
        <v>1413500</v>
      </c>
      <c r="I52" s="83" t="str">
        <f>$C$5</f>
        <v>Outcome</v>
      </c>
      <c r="J52" s="75" t="s">
        <v>49</v>
      </c>
      <c r="K52" s="73">
        <v>1450300</v>
      </c>
      <c r="L52" s="83" t="str">
        <f>$C$5</f>
        <v>Outcome</v>
      </c>
      <c r="M52" s="75" t="s">
        <v>49</v>
      </c>
    </row>
    <row r="53" spans="1:25">
      <c r="A53" s="53"/>
      <c r="B53" s="74" t="s">
        <v>22</v>
      </c>
      <c r="C53" s="84" t="str">
        <f>$C$6</f>
        <v>Change</v>
      </c>
      <c r="D53" s="82" t="s">
        <v>50</v>
      </c>
      <c r="E53" s="74" t="s">
        <v>22</v>
      </c>
      <c r="F53" s="84" t="str">
        <f>$C$6</f>
        <v>Change</v>
      </c>
      <c r="G53" s="82" t="s">
        <v>50</v>
      </c>
      <c r="H53" s="74" t="s">
        <v>22</v>
      </c>
      <c r="I53" s="84" t="str">
        <f>$C$6</f>
        <v>Change</v>
      </c>
      <c r="J53" s="82" t="s">
        <v>50</v>
      </c>
      <c r="K53" s="74" t="s">
        <v>22</v>
      </c>
      <c r="L53" s="84" t="str">
        <f>$C$6</f>
        <v>Change</v>
      </c>
      <c r="M53" s="82" t="s">
        <v>50</v>
      </c>
    </row>
    <row r="54" spans="1:25">
      <c r="A54" s="54" t="s">
        <v>31</v>
      </c>
      <c r="B54" s="85">
        <v>-39300</v>
      </c>
      <c r="C54" s="97">
        <v>-9.9216415806979041E-2</v>
      </c>
      <c r="D54" s="76">
        <v>0.03</v>
      </c>
      <c r="E54" s="85">
        <v>-24000</v>
      </c>
      <c r="F54" s="97">
        <v>-3.7912230589457252E-2</v>
      </c>
      <c r="G54" s="76">
        <v>0.03</v>
      </c>
      <c r="H54" s="85">
        <v>-43100</v>
      </c>
      <c r="I54" s="97">
        <v>-7.6804541768045409E-2</v>
      </c>
      <c r="J54" s="76">
        <v>0.03</v>
      </c>
      <c r="K54" s="85">
        <v>-35900</v>
      </c>
      <c r="L54" s="97">
        <v>-8.5054295132829139E-2</v>
      </c>
      <c r="M54" s="76">
        <v>0.03</v>
      </c>
      <c r="N54" s="37"/>
    </row>
    <row r="55" spans="1:25">
      <c r="A55" s="55" t="s">
        <v>23</v>
      </c>
      <c r="B55" s="62">
        <v>-41100</v>
      </c>
      <c r="C55" s="98">
        <v>-4.6380530285358823E-2</v>
      </c>
      <c r="D55" s="77">
        <v>0.05</v>
      </c>
      <c r="E55" s="62">
        <v>-36300</v>
      </c>
      <c r="F55" s="98">
        <v>-2.4338191890296512E-2</v>
      </c>
      <c r="G55" s="77">
        <v>0.05</v>
      </c>
      <c r="H55" s="62">
        <v>-67800</v>
      </c>
      <c r="I55" s="98">
        <v>-4.6959648227777429E-2</v>
      </c>
      <c r="J55" s="77">
        <v>0.05</v>
      </c>
      <c r="K55" s="62">
        <v>-96700</v>
      </c>
      <c r="L55" s="98">
        <v>-8.7505342641401973E-2</v>
      </c>
      <c r="M55" s="77">
        <v>0.05</v>
      </c>
      <c r="N55" s="37"/>
    </row>
    <row r="56" spans="1:25">
      <c r="A56" s="55" t="s">
        <v>32</v>
      </c>
      <c r="B56" s="62">
        <v>-26800</v>
      </c>
      <c r="C56" s="98">
        <v>-1.7625948303275463E-2</v>
      </c>
      <c r="D56" s="77">
        <v>7.0000000000000007E-2</v>
      </c>
      <c r="E56" s="62">
        <v>-29700</v>
      </c>
      <c r="F56" s="98">
        <v>-1.1457402638355818E-2</v>
      </c>
      <c r="G56" s="77">
        <v>7.0000000000000007E-2</v>
      </c>
      <c r="H56" s="62">
        <v>-62200</v>
      </c>
      <c r="I56" s="98">
        <v>-2.3429829914824785E-2</v>
      </c>
      <c r="J56" s="77">
        <v>7.0000000000000007E-2</v>
      </c>
      <c r="K56" s="62">
        <v>-101200</v>
      </c>
      <c r="L56" s="98">
        <v>-5.0398714029060487E-2</v>
      </c>
      <c r="M56" s="77">
        <v>7.0000000000000007E-2</v>
      </c>
      <c r="N56" s="37"/>
    </row>
    <row r="57" spans="1:25">
      <c r="A57" s="55" t="s">
        <v>33</v>
      </c>
      <c r="B57" s="62">
        <v>-121600</v>
      </c>
      <c r="C57" s="98">
        <v>-6.5745856353591203E-2</v>
      </c>
      <c r="D57" s="77">
        <v>7.4999999999999997E-2</v>
      </c>
      <c r="E57" s="62">
        <v>77100</v>
      </c>
      <c r="F57" s="98">
        <v>4.0167656304575639E-2</v>
      </c>
      <c r="G57" s="77">
        <v>7.4999999999999997E-2</v>
      </c>
      <c r="H57" s="62">
        <v>-114600</v>
      </c>
      <c r="I57" s="98">
        <v>-4.1974052403968454E-2</v>
      </c>
      <c r="J57" s="77">
        <v>0.15</v>
      </c>
      <c r="K57" s="62">
        <v>50700</v>
      </c>
      <c r="L57" s="98">
        <v>3.452178834182229E-2</v>
      </c>
      <c r="M57" s="77">
        <v>0.1</v>
      </c>
      <c r="N57" s="37"/>
    </row>
    <row r="58" spans="1:25">
      <c r="A58" s="55" t="s">
        <v>34</v>
      </c>
      <c r="B58" s="62">
        <v>76800</v>
      </c>
      <c r="C58" s="98">
        <v>1.6522631700937263E-2</v>
      </c>
      <c r="D58" s="77">
        <v>0.22500000000000001</v>
      </c>
      <c r="E58" s="62">
        <v>445700</v>
      </c>
      <c r="F58" s="98">
        <v>5.181394666373218E-2</v>
      </c>
      <c r="G58" s="77">
        <v>0.22500000000000001</v>
      </c>
      <c r="H58" s="62">
        <v>557700</v>
      </c>
      <c r="I58" s="98">
        <v>6.6721416553160884E-2</v>
      </c>
      <c r="J58" s="77">
        <v>0.22500000000000001</v>
      </c>
      <c r="K58" s="62">
        <v>-67400</v>
      </c>
      <c r="L58" s="98">
        <v>-6.4354804318750292E-3</v>
      </c>
      <c r="M58" s="77">
        <v>0.22500000000000001</v>
      </c>
      <c r="N58" s="37"/>
    </row>
    <row r="59" spans="1:25">
      <c r="A59" s="55" t="s">
        <v>35</v>
      </c>
      <c r="B59" s="62">
        <v>22200</v>
      </c>
      <c r="C59" s="98">
        <v>0.24424424424424429</v>
      </c>
      <c r="D59" s="77">
        <v>0.1</v>
      </c>
      <c r="E59" s="62">
        <v>0</v>
      </c>
      <c r="F59" s="98">
        <v>-0.20937500000000009</v>
      </c>
      <c r="G59" s="77">
        <v>0</v>
      </c>
      <c r="H59" s="62">
        <v>14300</v>
      </c>
      <c r="I59" s="98">
        <v>3.5329203945859033E-2</v>
      </c>
      <c r="J59" s="77">
        <v>0.1</v>
      </c>
      <c r="K59" s="62">
        <v>3900</v>
      </c>
      <c r="L59" s="98">
        <v>6.7321688500725507E-3</v>
      </c>
      <c r="M59" s="77">
        <v>0.125</v>
      </c>
      <c r="N59" s="37"/>
    </row>
    <row r="60" spans="1:25">
      <c r="A60" s="55" t="s">
        <v>36</v>
      </c>
      <c r="B60" s="62">
        <v>-3400</v>
      </c>
      <c r="C60" s="98">
        <v>-2.7141133896260605E-2</v>
      </c>
      <c r="D60" s="77">
        <v>0.1</v>
      </c>
      <c r="E60" s="62">
        <v>35900</v>
      </c>
      <c r="F60" s="98">
        <v>7.2350645451815909E-2</v>
      </c>
      <c r="G60" s="77">
        <v>0.2</v>
      </c>
      <c r="H60" s="62">
        <v>24400</v>
      </c>
      <c r="I60" s="98">
        <v>0.14854732895970035</v>
      </c>
      <c r="J60" s="77">
        <v>0.1</v>
      </c>
      <c r="K60" s="62">
        <v>-95000</v>
      </c>
      <c r="L60" s="98">
        <v>-0.254601226993865</v>
      </c>
      <c r="M60" s="77">
        <v>7.4999999999999997E-2</v>
      </c>
      <c r="N60" s="37"/>
    </row>
    <row r="61" spans="1:25">
      <c r="A61" s="55" t="s">
        <v>37</v>
      </c>
      <c r="B61" s="62">
        <v>-89400</v>
      </c>
      <c r="C61" s="98">
        <v>-3.8043478260869512E-2</v>
      </c>
      <c r="D61" s="77">
        <v>0.15</v>
      </c>
      <c r="E61" s="62">
        <v>12600</v>
      </c>
      <c r="F61" s="98">
        <v>1.4598540145985384E-2</v>
      </c>
      <c r="G61" s="77">
        <v>7.4999999999999997E-2</v>
      </c>
      <c r="H61" s="62">
        <v>-201700</v>
      </c>
      <c r="I61" s="98">
        <v>-0.10333333333333339</v>
      </c>
      <c r="J61" s="77">
        <v>7.4999999999999997E-2</v>
      </c>
      <c r="K61" s="62">
        <v>-97500</v>
      </c>
      <c r="L61" s="98">
        <v>-1.7895490336435338E-2</v>
      </c>
      <c r="M61" s="77">
        <v>0.15</v>
      </c>
      <c r="N61" s="37"/>
    </row>
    <row r="62" spans="1:25">
      <c r="A62" s="55" t="s">
        <v>28</v>
      </c>
      <c r="B62" s="62">
        <v>-400</v>
      </c>
      <c r="C62" s="98">
        <v>-1.0330578512397492E-3</v>
      </c>
      <c r="D62" s="77">
        <v>0.05</v>
      </c>
      <c r="E62" s="62">
        <v>-18700</v>
      </c>
      <c r="F62" s="98">
        <v>-9.9850224663005083E-3</v>
      </c>
      <c r="G62" s="77">
        <v>0.125</v>
      </c>
      <c r="H62" s="62">
        <v>-79500</v>
      </c>
      <c r="I62" s="98">
        <v>-5.8028169014084363E-2</v>
      </c>
      <c r="J62" s="77">
        <v>0.1</v>
      </c>
      <c r="K62" s="62">
        <v>-16000</v>
      </c>
      <c r="L62" s="98">
        <v>-3.2440056417489482E-2</v>
      </c>
      <c r="M62" s="77">
        <v>0.05</v>
      </c>
      <c r="N62" s="37"/>
    </row>
    <row r="63" spans="1:25">
      <c r="A63" s="55" t="s">
        <v>38</v>
      </c>
      <c r="B63" s="62">
        <v>-21200</v>
      </c>
      <c r="C63" s="98">
        <v>-4.099109861784811E-2</v>
      </c>
      <c r="D63" s="77">
        <v>0.1</v>
      </c>
      <c r="E63" s="62">
        <v>7900</v>
      </c>
      <c r="F63" s="98">
        <v>1.4839856574936805E-2</v>
      </c>
      <c r="G63" s="77">
        <v>0.1</v>
      </c>
      <c r="H63" s="62">
        <v>41500</v>
      </c>
      <c r="I63" s="98">
        <v>0.10680988429681393</v>
      </c>
      <c r="J63" s="77">
        <v>0.05</v>
      </c>
      <c r="K63" s="62">
        <v>78100</v>
      </c>
      <c r="L63" s="98">
        <v>8.4315348543573698E-2</v>
      </c>
      <c r="M63" s="77">
        <v>7.4999999999999997E-2</v>
      </c>
      <c r="N63" s="37"/>
    </row>
    <row r="64" spans="1:25">
      <c r="A64" s="56" t="s">
        <v>39</v>
      </c>
      <c r="B64" s="86">
        <v>53400</v>
      </c>
      <c r="C64" s="100">
        <v>6.9252977273931204E-2</v>
      </c>
      <c r="D64" s="78">
        <v>0.05</v>
      </c>
      <c r="E64" s="86">
        <v>64700</v>
      </c>
      <c r="F64" s="100">
        <v>7.3520419981378593E-2</v>
      </c>
      <c r="G64" s="78">
        <v>0.05</v>
      </c>
      <c r="H64" s="86">
        <v>75100</v>
      </c>
      <c r="I64" s="100">
        <v>0.10126088136406342</v>
      </c>
      <c r="J64" s="78">
        <v>0.05</v>
      </c>
      <c r="K64" s="86">
        <v>34600</v>
      </c>
      <c r="L64" s="100">
        <v>3.8066617553399684E-2</v>
      </c>
      <c r="M64" s="78">
        <v>0.05</v>
      </c>
      <c r="N64" s="37"/>
    </row>
    <row r="65" spans="1:14">
      <c r="A65" s="54" t="s">
        <v>40</v>
      </c>
      <c r="B65" s="87">
        <v>0</v>
      </c>
      <c r="C65" s="94">
        <v>0</v>
      </c>
      <c r="D65" s="79"/>
      <c r="E65" s="87">
        <v>-4800</v>
      </c>
      <c r="F65" s="94">
        <v>-1.8736588463916792E-3</v>
      </c>
      <c r="G65" s="79"/>
      <c r="H65" s="87">
        <v>0</v>
      </c>
      <c r="I65" s="94">
        <v>0</v>
      </c>
      <c r="J65" s="79"/>
      <c r="K65" s="85">
        <v>0</v>
      </c>
      <c r="L65" s="97">
        <v>0</v>
      </c>
      <c r="M65" s="79"/>
      <c r="N65" s="37"/>
    </row>
    <row r="66" spans="1:14">
      <c r="A66" s="55" t="s">
        <v>45</v>
      </c>
      <c r="B66" s="88">
        <v>38400</v>
      </c>
      <c r="C66" s="95">
        <v>2.6999999999999913E-2</v>
      </c>
      <c r="D66" s="80"/>
      <c r="E66" s="88">
        <v>45200</v>
      </c>
      <c r="F66" s="95">
        <v>2.6999999999999913E-2</v>
      </c>
      <c r="G66" s="80"/>
      <c r="H66" s="88">
        <v>57800</v>
      </c>
      <c r="I66" s="95">
        <v>2.6999999999999913E-2</v>
      </c>
      <c r="J66" s="80"/>
      <c r="K66" s="62">
        <v>43200</v>
      </c>
      <c r="L66" s="98">
        <v>2.6999999999999913E-2</v>
      </c>
      <c r="M66" s="80"/>
      <c r="N66" s="37"/>
    </row>
    <row r="67" spans="1:14">
      <c r="A67" s="55" t="s">
        <v>41</v>
      </c>
      <c r="B67" s="88">
        <v>0</v>
      </c>
      <c r="C67" s="95" t="s">
        <v>97</v>
      </c>
      <c r="D67" s="80"/>
      <c r="E67" s="88">
        <v>0</v>
      </c>
      <c r="F67" s="95" t="s">
        <v>97</v>
      </c>
      <c r="G67" s="80"/>
      <c r="H67" s="88">
        <v>0</v>
      </c>
      <c r="I67" s="95">
        <v>0</v>
      </c>
      <c r="J67" s="80"/>
      <c r="K67" s="62">
        <v>0</v>
      </c>
      <c r="L67" s="98" t="s">
        <v>97</v>
      </c>
      <c r="M67" s="80"/>
      <c r="N67" s="37"/>
    </row>
    <row r="68" spans="1:14">
      <c r="A68" s="55" t="s">
        <v>44</v>
      </c>
      <c r="B68" s="88">
        <v>0</v>
      </c>
      <c r="C68" s="95">
        <v>2.6999999999999913E-2</v>
      </c>
      <c r="D68" s="80"/>
      <c r="E68" s="88">
        <v>0</v>
      </c>
      <c r="F68" s="95">
        <v>2.6999999999999913E-2</v>
      </c>
      <c r="G68" s="80"/>
      <c r="H68" s="88">
        <v>200</v>
      </c>
      <c r="I68" s="95">
        <v>2.6999999999999913E-2</v>
      </c>
      <c r="J68" s="80"/>
      <c r="K68" s="62">
        <v>0</v>
      </c>
      <c r="L68" s="98">
        <v>2.6999999999999913E-2</v>
      </c>
      <c r="M68" s="80"/>
      <c r="N68" s="37"/>
    </row>
    <row r="69" spans="1:14">
      <c r="A69" s="55" t="s">
        <v>42</v>
      </c>
      <c r="B69" s="88">
        <v>7500</v>
      </c>
      <c r="C69" s="95">
        <v>2.1689124860142961E-2</v>
      </c>
      <c r="D69" s="80"/>
      <c r="E69" s="88">
        <v>500</v>
      </c>
      <c r="F69" s="95">
        <v>2.7143952830641638E-3</v>
      </c>
      <c r="G69" s="80"/>
      <c r="H69" s="88">
        <v>0</v>
      </c>
      <c r="I69" s="95" t="s">
        <v>97</v>
      </c>
      <c r="J69" s="80"/>
      <c r="K69" s="88">
        <v>0</v>
      </c>
      <c r="L69" s="95">
        <v>0</v>
      </c>
      <c r="M69" s="80"/>
      <c r="N69" s="37"/>
    </row>
    <row r="70" spans="1:14">
      <c r="A70" s="55" t="s">
        <v>43</v>
      </c>
      <c r="B70" s="88">
        <v>9500</v>
      </c>
      <c r="C70" s="95">
        <v>2.6999999999999913E-2</v>
      </c>
      <c r="D70" s="80"/>
      <c r="E70" s="88">
        <v>5300</v>
      </c>
      <c r="F70" s="95">
        <v>2.6999999999999913E-2</v>
      </c>
      <c r="G70" s="80"/>
      <c r="H70" s="88">
        <v>0</v>
      </c>
      <c r="I70" s="95">
        <v>2.6999999999999913E-2</v>
      </c>
      <c r="J70" s="80"/>
      <c r="K70" s="88">
        <v>4000</v>
      </c>
      <c r="L70" s="95">
        <v>2.6999999999999913E-2</v>
      </c>
      <c r="M70" s="80"/>
      <c r="N70" s="37"/>
    </row>
    <row r="71" spans="1:14">
      <c r="A71" s="55" t="s">
        <v>46</v>
      </c>
      <c r="B71" s="88">
        <v>33300</v>
      </c>
      <c r="C71" s="95">
        <v>4.2787996610911261E-2</v>
      </c>
      <c r="D71" s="80"/>
      <c r="E71" s="88">
        <v>39100</v>
      </c>
      <c r="F71" s="95">
        <v>4.2787996610911261E-2</v>
      </c>
      <c r="G71" s="80"/>
      <c r="H71" s="88">
        <v>50300</v>
      </c>
      <c r="I71" s="95">
        <v>4.2787996610911261E-2</v>
      </c>
      <c r="J71" s="80"/>
      <c r="K71" s="88">
        <v>46400</v>
      </c>
      <c r="L71" s="95">
        <v>4.2787996610911261E-2</v>
      </c>
      <c r="M71" s="80"/>
      <c r="N71" s="37"/>
    </row>
    <row r="72" spans="1:14">
      <c r="A72" s="55" t="s">
        <v>47</v>
      </c>
      <c r="B72" s="88">
        <v>0</v>
      </c>
      <c r="C72" s="95">
        <v>-4.0205862480435783E-6</v>
      </c>
      <c r="D72" s="80"/>
      <c r="E72" s="88">
        <v>0</v>
      </c>
      <c r="F72" s="95" t="s">
        <v>97</v>
      </c>
      <c r="G72" s="80"/>
      <c r="H72" s="88">
        <v>64000</v>
      </c>
      <c r="I72" s="95">
        <v>1.0157355296205317</v>
      </c>
      <c r="J72" s="80"/>
      <c r="K72" s="88">
        <v>-14600</v>
      </c>
      <c r="L72" s="95">
        <v>-3.2235659440695952E-2</v>
      </c>
      <c r="M72" s="80"/>
      <c r="N72" s="37"/>
    </row>
    <row r="73" spans="1:14">
      <c r="A73" s="56" t="s">
        <v>48</v>
      </c>
      <c r="B73" s="89">
        <v>13500</v>
      </c>
      <c r="C73" s="96">
        <v>4.1733387816623946E-2</v>
      </c>
      <c r="D73" s="81"/>
      <c r="E73" s="89">
        <v>51800</v>
      </c>
      <c r="F73" s="96">
        <v>0.12822762936110865</v>
      </c>
      <c r="G73" s="81"/>
      <c r="H73" s="89">
        <v>-2300</v>
      </c>
      <c r="I73" s="96">
        <v>-7.5134147072194457E-3</v>
      </c>
      <c r="J73" s="81"/>
      <c r="K73" s="89">
        <v>19100</v>
      </c>
      <c r="L73" s="96">
        <v>3.0848818289711755E-2</v>
      </c>
      <c r="M73" s="81"/>
      <c r="N73" s="37"/>
    </row>
    <row r="74" spans="1:14" ht="17.25" thickBot="1">
      <c r="A74" s="55" t="s">
        <v>51</v>
      </c>
      <c r="B74" s="88">
        <v>0</v>
      </c>
      <c r="C74" s="95">
        <v>1.2195121951219523E-2</v>
      </c>
      <c r="D74" s="80"/>
      <c r="E74" s="88">
        <v>25200</v>
      </c>
      <c r="F74" s="95">
        <v>2.19780219780219E-2</v>
      </c>
      <c r="G74" s="80"/>
      <c r="H74" s="62">
        <v>157500</v>
      </c>
      <c r="I74" s="95">
        <v>0.1558441558441559</v>
      </c>
      <c r="J74" s="80"/>
      <c r="K74" s="62">
        <v>-39600</v>
      </c>
      <c r="L74" s="95">
        <v>-3.1914893617021267E-2</v>
      </c>
      <c r="M74" s="80"/>
      <c r="N74" s="37"/>
    </row>
    <row r="75" spans="1:14" ht="17.25" thickBot="1">
      <c r="A75" s="57" t="s">
        <v>65</v>
      </c>
      <c r="B75" s="90">
        <f>SUM(B52:B74)</f>
        <v>867500</v>
      </c>
      <c r="C75" s="99"/>
      <c r="D75" s="92"/>
      <c r="E75" s="90">
        <f>SUM(E52:E74)</f>
        <v>2053900</v>
      </c>
      <c r="F75" s="99"/>
      <c r="G75" s="92"/>
      <c r="H75" s="90">
        <f>SUM(H52:H74)</f>
        <v>1885100</v>
      </c>
      <c r="I75" s="99"/>
      <c r="J75" s="92"/>
      <c r="K75" s="90">
        <f>SUM(K52:K74)</f>
        <v>1166400</v>
      </c>
      <c r="L75" s="99"/>
      <c r="M75" s="92"/>
      <c r="N75" s="37"/>
    </row>
    <row r="77" spans="1:14" ht="20.25" customHeight="1">
      <c r="A77" s="222" t="s">
        <v>106</v>
      </c>
      <c r="B77" s="222"/>
      <c r="C77" s="222"/>
      <c r="D77" s="222"/>
      <c r="E77" s="222"/>
      <c r="F77" s="222"/>
      <c r="G77" s="222"/>
      <c r="H77" s="222"/>
      <c r="I77" s="222"/>
      <c r="J77" s="222"/>
      <c r="K77" s="222"/>
      <c r="L77" s="222"/>
      <c r="M77" s="222"/>
    </row>
    <row r="78" spans="1:14" ht="16.5" customHeight="1">
      <c r="A78" s="222"/>
      <c r="B78" s="222"/>
      <c r="C78" s="222"/>
      <c r="D78" s="222"/>
      <c r="E78" s="222"/>
      <c r="F78" s="222"/>
      <c r="G78" s="222"/>
      <c r="H78" s="222"/>
      <c r="I78" s="222"/>
      <c r="J78" s="222"/>
      <c r="K78" s="222"/>
      <c r="L78" s="222"/>
      <c r="M78" s="222"/>
    </row>
    <row r="79" spans="1:14" ht="17.25" thickBot="1">
      <c r="A79" s="59"/>
      <c r="B79" s="59"/>
      <c r="C79" s="59"/>
      <c r="D79" s="59"/>
      <c r="E79" s="59"/>
      <c r="F79" s="59"/>
      <c r="G79" s="59"/>
      <c r="H79" s="59"/>
      <c r="I79" s="59"/>
      <c r="J79" s="59"/>
      <c r="K79" s="59"/>
      <c r="L79" s="59"/>
      <c r="M79" s="59"/>
    </row>
    <row r="80" spans="1:14" s="38" customFormat="1" ht="19.5" customHeight="1">
      <c r="A80" s="230" t="s">
        <v>123</v>
      </c>
      <c r="B80" s="231"/>
      <c r="C80" s="231"/>
      <c r="D80" s="231"/>
      <c r="E80" s="231"/>
      <c r="F80" s="231"/>
      <c r="G80" s="231"/>
      <c r="H80" s="231"/>
      <c r="I80" s="231"/>
      <c r="J80" s="231"/>
      <c r="K80" s="231"/>
      <c r="L80" s="231"/>
      <c r="M80" s="232"/>
    </row>
    <row r="81" spans="1:13" s="38" customFormat="1" ht="19.5" customHeight="1">
      <c r="A81" s="221"/>
      <c r="B81" s="222"/>
      <c r="C81" s="222"/>
      <c r="D81" s="222"/>
      <c r="E81" s="222"/>
      <c r="F81" s="222"/>
      <c r="G81" s="222"/>
      <c r="H81" s="222"/>
      <c r="I81" s="222"/>
      <c r="J81" s="222"/>
      <c r="K81" s="222"/>
      <c r="L81" s="222"/>
      <c r="M81" s="223"/>
    </row>
    <row r="82" spans="1:13" s="38" customFormat="1" ht="19.5" customHeight="1">
      <c r="A82" s="221"/>
      <c r="B82" s="222"/>
      <c r="C82" s="222"/>
      <c r="D82" s="222"/>
      <c r="E82" s="222"/>
      <c r="F82" s="222"/>
      <c r="G82" s="222"/>
      <c r="H82" s="222"/>
      <c r="I82" s="222"/>
      <c r="J82" s="222"/>
      <c r="K82" s="222"/>
      <c r="L82" s="222"/>
      <c r="M82" s="223"/>
    </row>
    <row r="83" spans="1:13" s="38" customFormat="1" ht="7.5" customHeight="1">
      <c r="A83" s="39"/>
      <c r="B83" s="40"/>
      <c r="C83" s="41"/>
      <c r="D83" s="41"/>
      <c r="E83" s="40"/>
      <c r="F83" s="41"/>
      <c r="G83" s="41"/>
      <c r="H83" s="40"/>
      <c r="I83" s="41"/>
      <c r="J83" s="41"/>
      <c r="K83" s="40"/>
      <c r="L83" s="41"/>
      <c r="M83" s="42"/>
    </row>
    <row r="84" spans="1:13" s="38" customFormat="1" ht="18" customHeight="1">
      <c r="A84" s="221" t="s">
        <v>124</v>
      </c>
      <c r="B84" s="222"/>
      <c r="C84" s="222"/>
      <c r="D84" s="222"/>
      <c r="E84" s="222"/>
      <c r="F84" s="222"/>
      <c r="G84" s="222"/>
      <c r="H84" s="222"/>
      <c r="I84" s="222"/>
      <c r="J84" s="222"/>
      <c r="K84" s="222"/>
      <c r="L84" s="222"/>
      <c r="M84" s="223"/>
    </row>
    <row r="85" spans="1:13" s="38" customFormat="1" ht="18" customHeight="1">
      <c r="A85" s="221"/>
      <c r="B85" s="222"/>
      <c r="C85" s="222"/>
      <c r="D85" s="222"/>
      <c r="E85" s="222"/>
      <c r="F85" s="222"/>
      <c r="G85" s="222"/>
      <c r="H85" s="222"/>
      <c r="I85" s="222"/>
      <c r="J85" s="222"/>
      <c r="K85" s="222"/>
      <c r="L85" s="222"/>
      <c r="M85" s="223"/>
    </row>
    <row r="86" spans="1:13" s="38" customFormat="1" ht="7.5" customHeight="1">
      <c r="A86" s="43"/>
      <c r="B86" s="44"/>
      <c r="C86" s="44"/>
      <c r="D86" s="44"/>
      <c r="E86" s="44"/>
      <c r="F86" s="44"/>
      <c r="G86" s="44"/>
      <c r="H86" s="44"/>
      <c r="I86" s="44"/>
      <c r="J86" s="44"/>
      <c r="K86" s="44"/>
      <c r="L86" s="44"/>
      <c r="M86" s="45"/>
    </row>
    <row r="87" spans="1:13" s="38" customFormat="1" ht="18.75" customHeight="1">
      <c r="A87" s="221" t="s">
        <v>125</v>
      </c>
      <c r="B87" s="222"/>
      <c r="C87" s="222"/>
      <c r="D87" s="222"/>
      <c r="E87" s="222"/>
      <c r="F87" s="222"/>
      <c r="G87" s="222"/>
      <c r="H87" s="222"/>
      <c r="I87" s="222"/>
      <c r="J87" s="222"/>
      <c r="K87" s="222"/>
      <c r="L87" s="222"/>
      <c r="M87" s="223"/>
    </row>
    <row r="88" spans="1:13" s="38" customFormat="1" ht="15.75" customHeight="1">
      <c r="A88" s="221"/>
      <c r="B88" s="222"/>
      <c r="C88" s="222"/>
      <c r="D88" s="222"/>
      <c r="E88" s="222"/>
      <c r="F88" s="222"/>
      <c r="G88" s="222"/>
      <c r="H88" s="222"/>
      <c r="I88" s="222"/>
      <c r="J88" s="222"/>
      <c r="K88" s="222"/>
      <c r="L88" s="222"/>
      <c r="M88" s="223"/>
    </row>
    <row r="89" spans="1:13" s="38" customFormat="1" ht="7.5" customHeight="1">
      <c r="A89" s="43"/>
      <c r="B89" s="44"/>
      <c r="C89" s="44"/>
      <c r="D89" s="44"/>
      <c r="E89" s="44"/>
      <c r="F89" s="44"/>
      <c r="G89" s="44"/>
      <c r="H89" s="44"/>
      <c r="I89" s="44"/>
      <c r="J89" s="44"/>
      <c r="K89" s="44"/>
      <c r="L89" s="44"/>
      <c r="M89" s="45"/>
    </row>
    <row r="90" spans="1:13" s="38" customFormat="1" ht="37.5" customHeight="1">
      <c r="A90" s="221" t="s">
        <v>126</v>
      </c>
      <c r="B90" s="222"/>
      <c r="C90" s="222"/>
      <c r="D90" s="222"/>
      <c r="E90" s="222"/>
      <c r="F90" s="222"/>
      <c r="G90" s="222"/>
      <c r="H90" s="222"/>
      <c r="I90" s="222"/>
      <c r="J90" s="222"/>
      <c r="K90" s="222"/>
      <c r="L90" s="222"/>
      <c r="M90" s="223"/>
    </row>
    <row r="91" spans="1:13" s="38" customFormat="1" ht="18" customHeight="1">
      <c r="A91" s="221"/>
      <c r="B91" s="222"/>
      <c r="C91" s="222"/>
      <c r="D91" s="222"/>
      <c r="E91" s="222"/>
      <c r="F91" s="222"/>
      <c r="G91" s="222"/>
      <c r="H91" s="222"/>
      <c r="I91" s="222"/>
      <c r="J91" s="222"/>
      <c r="K91" s="222"/>
      <c r="L91" s="222"/>
      <c r="M91" s="223"/>
    </row>
    <row r="92" spans="1:13" s="38" customFormat="1" ht="18" customHeight="1">
      <c r="A92" s="221"/>
      <c r="B92" s="222"/>
      <c r="C92" s="222"/>
      <c r="D92" s="222"/>
      <c r="E92" s="222"/>
      <c r="F92" s="222"/>
      <c r="G92" s="222"/>
      <c r="H92" s="222"/>
      <c r="I92" s="222"/>
      <c r="J92" s="222"/>
      <c r="K92" s="222"/>
      <c r="L92" s="222"/>
      <c r="M92" s="223"/>
    </row>
    <row r="93" spans="1:13" s="38" customFormat="1" ht="5.25" customHeight="1" thickBot="1">
      <c r="A93" s="46"/>
      <c r="B93" s="47"/>
      <c r="C93" s="48"/>
      <c r="D93" s="48"/>
      <c r="E93" s="47"/>
      <c r="F93" s="48"/>
      <c r="G93" s="48"/>
      <c r="H93" s="47"/>
      <c r="I93" s="48"/>
      <c r="J93" s="48"/>
      <c r="K93" s="47"/>
      <c r="L93" s="48"/>
      <c r="M93" s="49"/>
    </row>
    <row r="94" spans="1:13">
      <c r="A94" s="59"/>
      <c r="B94" s="59"/>
      <c r="C94" s="59"/>
      <c r="D94" s="59"/>
      <c r="E94" s="59"/>
      <c r="F94" s="59"/>
      <c r="G94" s="59"/>
      <c r="H94" s="59"/>
      <c r="I94" s="59"/>
      <c r="J94" s="59"/>
      <c r="K94" s="59"/>
      <c r="L94" s="59"/>
      <c r="M94" s="59"/>
    </row>
    <row r="95" spans="1:13" s="37" customFormat="1" ht="27">
      <c r="A95" s="240" t="str">
        <f>A48</f>
        <v>Impact of Outcomes Formula Components on 2022-23 THEC Recommended State Appropriations</v>
      </c>
      <c r="B95" s="240"/>
      <c r="C95" s="240"/>
      <c r="D95" s="240"/>
      <c r="E95" s="240"/>
      <c r="F95" s="240"/>
      <c r="G95" s="240"/>
      <c r="H95" s="240"/>
      <c r="I95" s="240"/>
      <c r="J95" s="240"/>
      <c r="K95" s="240"/>
      <c r="L95" s="240"/>
      <c r="M95" s="240"/>
    </row>
    <row r="96" spans="1:13">
      <c r="A96" s="44"/>
      <c r="B96" s="50"/>
      <c r="C96" s="50"/>
      <c r="D96" s="50"/>
      <c r="E96" s="50"/>
      <c r="F96" s="50"/>
      <c r="G96" s="50"/>
      <c r="H96" s="50"/>
      <c r="I96" s="50"/>
      <c r="J96" s="50"/>
      <c r="K96" s="50"/>
      <c r="L96" s="50"/>
      <c r="M96" s="50"/>
    </row>
    <row r="97" spans="1:13" ht="17.25" thickBot="1">
      <c r="A97" s="44"/>
      <c r="B97" s="50"/>
      <c r="C97" s="50"/>
      <c r="D97" s="50"/>
      <c r="E97" s="50"/>
      <c r="F97" s="50"/>
      <c r="G97" s="50"/>
      <c r="H97" s="50"/>
      <c r="I97" s="50"/>
      <c r="J97" s="50"/>
      <c r="K97" s="50"/>
      <c r="L97" s="50"/>
      <c r="M97" s="50"/>
    </row>
    <row r="98" spans="1:13" ht="17.25" thickBot="1">
      <c r="A98" s="51"/>
      <c r="B98" s="236" t="s">
        <v>8</v>
      </c>
      <c r="C98" s="237"/>
      <c r="D98" s="238"/>
      <c r="E98" s="236" t="s">
        <v>9</v>
      </c>
      <c r="F98" s="237"/>
      <c r="G98" s="238"/>
      <c r="H98" s="236" t="s">
        <v>10</v>
      </c>
      <c r="I98" s="237"/>
      <c r="J98" s="238"/>
      <c r="K98" s="236" t="s">
        <v>11</v>
      </c>
      <c r="L98" s="237"/>
      <c r="M98" s="238"/>
    </row>
    <row r="99" spans="1:13">
      <c r="A99" s="52" t="s">
        <v>64</v>
      </c>
      <c r="B99" s="73">
        <v>2266300</v>
      </c>
      <c r="C99" s="83" t="str">
        <f>$C$5</f>
        <v>Outcome</v>
      </c>
      <c r="D99" s="75" t="s">
        <v>49</v>
      </c>
      <c r="E99" s="73">
        <v>1506000</v>
      </c>
      <c r="F99" s="83" t="str">
        <f>$C$5</f>
        <v>Outcome</v>
      </c>
      <c r="G99" s="75" t="s">
        <v>49</v>
      </c>
      <c r="H99" s="73">
        <v>1780800</v>
      </c>
      <c r="I99" s="83" t="str">
        <f>$C$5</f>
        <v>Outcome</v>
      </c>
      <c r="J99" s="75" t="s">
        <v>49</v>
      </c>
      <c r="K99" s="73">
        <v>1845300</v>
      </c>
      <c r="L99" s="83" t="str">
        <f>$C$5</f>
        <v>Outcome</v>
      </c>
      <c r="M99" s="75" t="s">
        <v>49</v>
      </c>
    </row>
    <row r="100" spans="1:13">
      <c r="A100" s="53"/>
      <c r="B100" s="74" t="s">
        <v>22</v>
      </c>
      <c r="C100" s="84" t="str">
        <f>$C$6</f>
        <v>Change</v>
      </c>
      <c r="D100" s="82" t="s">
        <v>50</v>
      </c>
      <c r="E100" s="74" t="s">
        <v>22</v>
      </c>
      <c r="F100" s="84" t="str">
        <f>$C$6</f>
        <v>Change</v>
      </c>
      <c r="G100" s="82" t="s">
        <v>50</v>
      </c>
      <c r="H100" s="74" t="s">
        <v>22</v>
      </c>
      <c r="I100" s="84" t="str">
        <f>$C$6</f>
        <v>Change</v>
      </c>
      <c r="J100" s="82" t="s">
        <v>50</v>
      </c>
      <c r="K100" s="74" t="s">
        <v>22</v>
      </c>
      <c r="L100" s="84" t="str">
        <f>$C$6</f>
        <v>Change</v>
      </c>
      <c r="M100" s="82" t="s">
        <v>50</v>
      </c>
    </row>
    <row r="101" spans="1:13">
      <c r="A101" s="54" t="s">
        <v>31</v>
      </c>
      <c r="B101" s="85">
        <v>-97600</v>
      </c>
      <c r="C101" s="97">
        <v>-0.11888288187344165</v>
      </c>
      <c r="D101" s="76">
        <v>0.03</v>
      </c>
      <c r="E101" s="85">
        <v>-35800</v>
      </c>
      <c r="F101" s="97">
        <v>-7.9065807079430783E-2</v>
      </c>
      <c r="G101" s="76">
        <v>0.03</v>
      </c>
      <c r="H101" s="85">
        <v>-129700</v>
      </c>
      <c r="I101" s="97">
        <v>-0.15704471845816448</v>
      </c>
      <c r="J101" s="76">
        <v>0.03</v>
      </c>
      <c r="K101" s="85">
        <v>-51400</v>
      </c>
      <c r="L101" s="97">
        <v>-7.5845902347244198E-2</v>
      </c>
      <c r="M101" s="76">
        <v>0.03</v>
      </c>
    </row>
    <row r="102" spans="1:13">
      <c r="A102" s="55" t="s">
        <v>23</v>
      </c>
      <c r="B102" s="62">
        <v>-216700</v>
      </c>
      <c r="C102" s="98">
        <v>-9.1585678132347192E-2</v>
      </c>
      <c r="D102" s="77">
        <v>0.05</v>
      </c>
      <c r="E102" s="62">
        <v>-68300</v>
      </c>
      <c r="F102" s="98">
        <v>-5.9909615270262062E-2</v>
      </c>
      <c r="G102" s="77">
        <v>0.05</v>
      </c>
      <c r="H102" s="62">
        <v>-201400</v>
      </c>
      <c r="I102" s="98">
        <v>-9.6010853860520773E-2</v>
      </c>
      <c r="J102" s="77">
        <v>0.05</v>
      </c>
      <c r="K102" s="62">
        <v>-105300</v>
      </c>
      <c r="L102" s="98">
        <v>-6.5822326030927747E-2</v>
      </c>
      <c r="M102" s="77">
        <v>0.05</v>
      </c>
    </row>
    <row r="103" spans="1:13">
      <c r="A103" s="55" t="s">
        <v>32</v>
      </c>
      <c r="B103" s="62">
        <v>-201200</v>
      </c>
      <c r="C103" s="98">
        <v>-5.0483216920630847E-2</v>
      </c>
      <c r="D103" s="77">
        <v>7.0000000000000007E-2</v>
      </c>
      <c r="E103" s="62">
        <v>-82800</v>
      </c>
      <c r="F103" s="98">
        <v>-4.0457431601342742E-2</v>
      </c>
      <c r="G103" s="77">
        <v>7.0000000000000007E-2</v>
      </c>
      <c r="H103" s="62">
        <v>-145500</v>
      </c>
      <c r="I103" s="98">
        <v>-4.1772394822696568E-2</v>
      </c>
      <c r="J103" s="77">
        <v>7.0000000000000007E-2</v>
      </c>
      <c r="K103" s="62">
        <v>-46600</v>
      </c>
      <c r="L103" s="98">
        <v>-1.686961826329747E-2</v>
      </c>
      <c r="M103" s="77">
        <v>7.0000000000000007E-2</v>
      </c>
    </row>
    <row r="104" spans="1:13">
      <c r="A104" s="55" t="s">
        <v>33</v>
      </c>
      <c r="B104" s="62">
        <v>-65000</v>
      </c>
      <c r="C104" s="98">
        <v>-2.5222282707312638E-2</v>
      </c>
      <c r="D104" s="77">
        <v>0.1</v>
      </c>
      <c r="E104" s="62">
        <v>-21500</v>
      </c>
      <c r="F104" s="98">
        <v>-5.8964437073890652E-3</v>
      </c>
      <c r="G104" s="77">
        <v>0.15</v>
      </c>
      <c r="H104" s="62">
        <v>79100</v>
      </c>
      <c r="I104" s="98">
        <v>6.8052930056710759E-2</v>
      </c>
      <c r="J104" s="77">
        <v>7.4999999999999997E-2</v>
      </c>
      <c r="K104" s="62">
        <v>5300</v>
      </c>
      <c r="L104" s="98">
        <v>3.9751947845443336E-3</v>
      </c>
      <c r="M104" s="77">
        <v>0.05</v>
      </c>
    </row>
    <row r="105" spans="1:13">
      <c r="A105" s="55" t="s">
        <v>34</v>
      </c>
      <c r="B105" s="62">
        <v>483200</v>
      </c>
      <c r="C105" s="98">
        <v>3.7970985035188809E-2</v>
      </c>
      <c r="D105" s="77">
        <v>0.22500000000000001</v>
      </c>
      <c r="E105" s="62">
        <v>-39500</v>
      </c>
      <c r="F105" s="98">
        <v>-2.3466502529377875E-3</v>
      </c>
      <c r="G105" s="77">
        <v>0.22500000000000001</v>
      </c>
      <c r="H105" s="62">
        <v>-248600</v>
      </c>
      <c r="I105" s="98">
        <v>-2.3299440963494011E-2</v>
      </c>
      <c r="J105" s="77">
        <v>0.22500000000000001</v>
      </c>
      <c r="K105" s="62">
        <v>309100</v>
      </c>
      <c r="L105" s="98">
        <v>3.4675272287212566E-2</v>
      </c>
      <c r="M105" s="77">
        <v>0.22500000000000001</v>
      </c>
    </row>
    <row r="106" spans="1:13">
      <c r="A106" s="55" t="s">
        <v>35</v>
      </c>
      <c r="B106" s="62">
        <v>0</v>
      </c>
      <c r="C106" s="98">
        <v>-0.17657657657657633</v>
      </c>
      <c r="D106" s="77">
        <v>0</v>
      </c>
      <c r="E106" s="62">
        <v>26400</v>
      </c>
      <c r="F106" s="98">
        <v>0.13581952117863705</v>
      </c>
      <c r="G106" s="77">
        <v>0.1</v>
      </c>
      <c r="H106" s="62">
        <v>-1600</v>
      </c>
      <c r="I106" s="98">
        <v>-5.9615384615384515E-2</v>
      </c>
      <c r="J106" s="77">
        <v>2.5000000000000001E-2</v>
      </c>
      <c r="K106" s="62">
        <v>20400</v>
      </c>
      <c r="L106" s="98">
        <v>0.12477255003899135</v>
      </c>
      <c r="M106" s="77">
        <v>0.05</v>
      </c>
    </row>
    <row r="107" spans="1:13">
      <c r="A107" s="55" t="s">
        <v>36</v>
      </c>
      <c r="B107" s="62">
        <v>-138500</v>
      </c>
      <c r="C107" s="98">
        <v>-5.3008168862918148E-2</v>
      </c>
      <c r="D107" s="77">
        <v>0.2</v>
      </c>
      <c r="E107" s="62">
        <v>-73800</v>
      </c>
      <c r="F107" s="98">
        <v>-0.33210208193418389</v>
      </c>
      <c r="G107" s="77">
        <v>0.1</v>
      </c>
      <c r="H107" s="62">
        <v>-32000</v>
      </c>
      <c r="I107" s="98">
        <v>-4.1291980179849475E-2</v>
      </c>
      <c r="J107" s="77">
        <v>0.17499999999999999</v>
      </c>
      <c r="K107" s="62">
        <v>2700</v>
      </c>
      <c r="L107" s="98">
        <v>3.377009320545854E-3</v>
      </c>
      <c r="M107" s="77">
        <v>0.15</v>
      </c>
    </row>
    <row r="108" spans="1:13">
      <c r="A108" s="55" t="s">
        <v>37</v>
      </c>
      <c r="B108" s="62">
        <v>-98700</v>
      </c>
      <c r="C108" s="98">
        <v>-4.1020966271649972E-2</v>
      </c>
      <c r="D108" s="77">
        <v>7.4999999999999997E-2</v>
      </c>
      <c r="E108" s="62">
        <v>-26500</v>
      </c>
      <c r="F108" s="98">
        <v>-1.9172552976791102E-2</v>
      </c>
      <c r="G108" s="77">
        <v>0.05</v>
      </c>
      <c r="H108" s="62">
        <v>-16800</v>
      </c>
      <c r="I108" s="98">
        <v>-1.1866235167206085E-2</v>
      </c>
      <c r="J108" s="77">
        <v>0.05</v>
      </c>
      <c r="K108" s="62">
        <v>11900</v>
      </c>
      <c r="L108" s="98">
        <v>5.3144375553586531E-3</v>
      </c>
      <c r="M108" s="77">
        <v>7.4999999999999997E-2</v>
      </c>
    </row>
    <row r="109" spans="1:13">
      <c r="A109" s="55" t="s">
        <v>28</v>
      </c>
      <c r="B109" s="62">
        <v>9400</v>
      </c>
      <c r="C109" s="98">
        <v>2.9325513196480912E-3</v>
      </c>
      <c r="D109" s="77">
        <v>0.15</v>
      </c>
      <c r="E109" s="62">
        <v>-57500</v>
      </c>
      <c r="F109" s="98">
        <v>-6.2550771730300436E-2</v>
      </c>
      <c r="G109" s="77">
        <v>0.1</v>
      </c>
      <c r="H109" s="62">
        <v>-170900</v>
      </c>
      <c r="I109" s="98">
        <v>-8.7318087318087323E-2</v>
      </c>
      <c r="J109" s="77">
        <v>0.125</v>
      </c>
      <c r="K109" s="62">
        <v>-113700</v>
      </c>
      <c r="L109" s="98">
        <v>-5.6613756613756561E-2</v>
      </c>
      <c r="M109" s="77">
        <v>0.15</v>
      </c>
    </row>
    <row r="110" spans="1:13">
      <c r="A110" s="55" t="s">
        <v>38</v>
      </c>
      <c r="B110" s="62">
        <v>-11100</v>
      </c>
      <c r="C110" s="98">
        <v>-2.0431938951561146E-2</v>
      </c>
      <c r="D110" s="77">
        <v>0.05</v>
      </c>
      <c r="E110" s="62">
        <v>-39700</v>
      </c>
      <c r="F110" s="98">
        <v>-2.1660113733299902E-2</v>
      </c>
      <c r="G110" s="77">
        <v>7.4999999999999997E-2</v>
      </c>
      <c r="H110" s="62">
        <v>135300</v>
      </c>
      <c r="I110" s="98">
        <v>8.5237724668302928E-2</v>
      </c>
      <c r="J110" s="77">
        <v>0.125</v>
      </c>
      <c r="K110" s="62">
        <v>477200</v>
      </c>
      <c r="L110" s="98">
        <v>8.7494046788566315E-2</v>
      </c>
      <c r="M110" s="77">
        <v>0.1</v>
      </c>
    </row>
    <row r="111" spans="1:13">
      <c r="A111" s="56" t="s">
        <v>39</v>
      </c>
      <c r="B111" s="86">
        <v>80200</v>
      </c>
      <c r="C111" s="100">
        <v>9.7149796442792091E-2</v>
      </c>
      <c r="D111" s="78">
        <v>0.05</v>
      </c>
      <c r="E111" s="86">
        <v>44800</v>
      </c>
      <c r="F111" s="100">
        <v>4.3712064708005149E-2</v>
      </c>
      <c r="G111" s="78">
        <v>0.05</v>
      </c>
      <c r="H111" s="86">
        <v>30200</v>
      </c>
      <c r="I111" s="100">
        <v>5.1318711685563345E-2</v>
      </c>
      <c r="J111" s="78">
        <v>0.05</v>
      </c>
      <c r="K111" s="86">
        <v>44000</v>
      </c>
      <c r="L111" s="100">
        <v>5.8728890569477388E-2</v>
      </c>
      <c r="M111" s="78">
        <v>0.05</v>
      </c>
    </row>
    <row r="112" spans="1:13">
      <c r="A112" s="54" t="s">
        <v>40</v>
      </c>
      <c r="B112" s="87">
        <v>495000</v>
      </c>
      <c r="C112" s="94">
        <v>0.1022858041709096</v>
      </c>
      <c r="D112" s="79"/>
      <c r="E112" s="87">
        <v>-44600</v>
      </c>
      <c r="F112" s="94">
        <v>-1.0723506784019454E-2</v>
      </c>
      <c r="G112" s="79"/>
      <c r="H112" s="87">
        <v>0</v>
      </c>
      <c r="I112" s="94">
        <v>0</v>
      </c>
      <c r="J112" s="79"/>
      <c r="K112" s="85">
        <v>0</v>
      </c>
      <c r="L112" s="97">
        <v>0</v>
      </c>
      <c r="M112" s="79"/>
    </row>
    <row r="113" spans="1:13">
      <c r="A113" s="55" t="s">
        <v>45</v>
      </c>
      <c r="B113" s="88">
        <v>92900</v>
      </c>
      <c r="C113" s="95">
        <v>2.6999999999999913E-2</v>
      </c>
      <c r="D113" s="80"/>
      <c r="E113" s="88">
        <v>71900</v>
      </c>
      <c r="F113" s="95">
        <v>2.6999999999999913E-2</v>
      </c>
      <c r="G113" s="80"/>
      <c r="H113" s="88">
        <v>114900</v>
      </c>
      <c r="I113" s="95">
        <v>2.6999999999999913E-2</v>
      </c>
      <c r="J113" s="80"/>
      <c r="K113" s="62">
        <v>59300</v>
      </c>
      <c r="L113" s="98">
        <v>2.6999999999999913E-2</v>
      </c>
      <c r="M113" s="80"/>
    </row>
    <row r="114" spans="1:13">
      <c r="A114" s="55" t="s">
        <v>41</v>
      </c>
      <c r="B114" s="88">
        <v>0</v>
      </c>
      <c r="C114" s="95">
        <v>0</v>
      </c>
      <c r="D114" s="80"/>
      <c r="E114" s="88">
        <v>0</v>
      </c>
      <c r="F114" s="95">
        <v>0</v>
      </c>
      <c r="G114" s="80"/>
      <c r="H114" s="88">
        <v>0</v>
      </c>
      <c r="I114" s="95" t="s">
        <v>97</v>
      </c>
      <c r="J114" s="80"/>
      <c r="K114" s="62">
        <v>0</v>
      </c>
      <c r="L114" s="98" t="s">
        <v>97</v>
      </c>
      <c r="M114" s="80"/>
    </row>
    <row r="115" spans="1:13">
      <c r="A115" s="55" t="s">
        <v>44</v>
      </c>
      <c r="B115" s="88">
        <v>800</v>
      </c>
      <c r="C115" s="95">
        <v>2.6999999999999913E-2</v>
      </c>
      <c r="D115" s="80"/>
      <c r="E115" s="88">
        <v>100</v>
      </c>
      <c r="F115" s="95">
        <v>2.6999999999999913E-2</v>
      </c>
      <c r="G115" s="80"/>
      <c r="H115" s="88">
        <v>0</v>
      </c>
      <c r="I115" s="95">
        <v>2.6999999999999913E-2</v>
      </c>
      <c r="J115" s="80"/>
      <c r="K115" s="62">
        <v>0</v>
      </c>
      <c r="L115" s="98">
        <v>2.6999999999999913E-2</v>
      </c>
      <c r="M115" s="80"/>
    </row>
    <row r="116" spans="1:13">
      <c r="A116" s="55" t="s">
        <v>42</v>
      </c>
      <c r="B116" s="88">
        <v>-100</v>
      </c>
      <c r="C116" s="95">
        <v>-1.6542597187763075E-4</v>
      </c>
      <c r="D116" s="80"/>
      <c r="E116" s="88">
        <v>0</v>
      </c>
      <c r="F116" s="95">
        <v>0</v>
      </c>
      <c r="G116" s="80"/>
      <c r="H116" s="88">
        <v>7600</v>
      </c>
      <c r="I116" s="95">
        <v>8.1790781906243559E-3</v>
      </c>
      <c r="J116" s="80"/>
      <c r="K116" s="88">
        <v>91800</v>
      </c>
      <c r="L116" s="95">
        <v>0.39431681533030383</v>
      </c>
      <c r="M116" s="80"/>
    </row>
    <row r="117" spans="1:13">
      <c r="A117" s="55" t="s">
        <v>43</v>
      </c>
      <c r="B117" s="88">
        <v>14400</v>
      </c>
      <c r="C117" s="95">
        <v>2.6999999999999913E-2</v>
      </c>
      <c r="D117" s="80"/>
      <c r="E117" s="88">
        <v>20800</v>
      </c>
      <c r="F117" s="95">
        <v>2.6999999999999913E-2</v>
      </c>
      <c r="G117" s="80"/>
      <c r="H117" s="88">
        <v>25200</v>
      </c>
      <c r="I117" s="95">
        <v>2.6999999999999913E-2</v>
      </c>
      <c r="J117" s="80"/>
      <c r="K117" s="88">
        <v>8800</v>
      </c>
      <c r="L117" s="95">
        <v>2.6999999999999913E-2</v>
      </c>
      <c r="M117" s="80"/>
    </row>
    <row r="118" spans="1:13">
      <c r="A118" s="55" t="s">
        <v>46</v>
      </c>
      <c r="B118" s="88">
        <v>81700</v>
      </c>
      <c r="C118" s="95">
        <v>4.2787996610911261E-2</v>
      </c>
      <c r="D118" s="80"/>
      <c r="E118" s="88">
        <v>62400</v>
      </c>
      <c r="F118" s="95">
        <v>4.2787996610911261E-2</v>
      </c>
      <c r="G118" s="80"/>
      <c r="H118" s="88">
        <v>99400</v>
      </c>
      <c r="I118" s="95">
        <v>4.2787996610911261E-2</v>
      </c>
      <c r="J118" s="80"/>
      <c r="K118" s="88">
        <v>51200</v>
      </c>
      <c r="L118" s="95">
        <v>4.2787996610911261E-2</v>
      </c>
      <c r="M118" s="80"/>
    </row>
    <row r="119" spans="1:13">
      <c r="A119" s="55" t="s">
        <v>47</v>
      </c>
      <c r="B119" s="88">
        <v>0</v>
      </c>
      <c r="C119" s="95" t="s">
        <v>97</v>
      </c>
      <c r="D119" s="80"/>
      <c r="E119" s="88">
        <v>-19100</v>
      </c>
      <c r="F119" s="95">
        <v>-0.13837736673355605</v>
      </c>
      <c r="G119" s="80"/>
      <c r="H119" s="88">
        <v>0</v>
      </c>
      <c r="I119" s="95" t="s">
        <v>97</v>
      </c>
      <c r="J119" s="80"/>
      <c r="K119" s="88">
        <v>0</v>
      </c>
      <c r="L119" s="95" t="s">
        <v>97</v>
      </c>
      <c r="M119" s="80"/>
    </row>
    <row r="120" spans="1:13">
      <c r="A120" s="56" t="s">
        <v>48</v>
      </c>
      <c r="B120" s="89">
        <v>27100</v>
      </c>
      <c r="C120" s="96">
        <v>3.6404467872291457E-2</v>
      </c>
      <c r="D120" s="81"/>
      <c r="E120" s="89">
        <v>12200</v>
      </c>
      <c r="F120" s="96">
        <v>3.1807679858844029E-2</v>
      </c>
      <c r="G120" s="81"/>
      <c r="H120" s="89">
        <v>-36400</v>
      </c>
      <c r="I120" s="96">
        <v>-2.9960853690816025E-2</v>
      </c>
      <c r="J120" s="81"/>
      <c r="K120" s="89">
        <v>14600</v>
      </c>
      <c r="L120" s="96">
        <v>2.5374120181871573E-2</v>
      </c>
      <c r="M120" s="81"/>
    </row>
    <row r="121" spans="1:13" ht="17.25" thickBot="1">
      <c r="A121" s="55" t="s">
        <v>51</v>
      </c>
      <c r="B121" s="88">
        <v>124300</v>
      </c>
      <c r="C121" s="95">
        <v>7.0588235294117618E-2</v>
      </c>
      <c r="D121" s="80"/>
      <c r="E121" s="88">
        <v>-97200</v>
      </c>
      <c r="F121" s="95">
        <v>-7.3684210526315796E-2</v>
      </c>
      <c r="G121" s="80"/>
      <c r="H121" s="62">
        <v>167100</v>
      </c>
      <c r="I121" s="95">
        <v>0.12658227848101267</v>
      </c>
      <c r="J121" s="80"/>
      <c r="K121" s="62">
        <v>-67800</v>
      </c>
      <c r="L121" s="95">
        <v>-4.2553191489361653E-2</v>
      </c>
      <c r="M121" s="80"/>
    </row>
    <row r="122" spans="1:13" ht="17.25" thickBot="1">
      <c r="A122" s="57" t="s">
        <v>65</v>
      </c>
      <c r="B122" s="90">
        <f>SUM(B99:B121)</f>
        <v>2846400</v>
      </c>
      <c r="C122" s="99"/>
      <c r="D122" s="92"/>
      <c r="E122" s="90">
        <f>SUM(E99:E121)</f>
        <v>1138300</v>
      </c>
      <c r="F122" s="99"/>
      <c r="G122" s="92"/>
      <c r="H122" s="90">
        <f>SUM(H99:H121)</f>
        <v>1456700</v>
      </c>
      <c r="I122" s="99"/>
      <c r="J122" s="92"/>
      <c r="K122" s="90">
        <f>SUM(K99:K121)</f>
        <v>2556800</v>
      </c>
      <c r="L122" s="99"/>
      <c r="M122" s="92"/>
    </row>
    <row r="123" spans="1:13">
      <c r="K123" s="37"/>
    </row>
    <row r="124" spans="1:13" ht="18" customHeight="1">
      <c r="A124" s="222" t="s">
        <v>106</v>
      </c>
      <c r="B124" s="222"/>
      <c r="C124" s="222"/>
      <c r="D124" s="222"/>
      <c r="E124" s="222"/>
      <c r="F124" s="222"/>
      <c r="G124" s="222"/>
      <c r="H124" s="222"/>
      <c r="I124" s="222"/>
      <c r="J124" s="222"/>
      <c r="K124" s="222"/>
      <c r="L124" s="222"/>
      <c r="M124" s="222"/>
    </row>
    <row r="125" spans="1:13" ht="20.25" customHeight="1">
      <c r="A125" s="222"/>
      <c r="B125" s="222"/>
      <c r="C125" s="222"/>
      <c r="D125" s="222"/>
      <c r="E125" s="222"/>
      <c r="F125" s="222"/>
      <c r="G125" s="222"/>
      <c r="H125" s="222"/>
      <c r="I125" s="222"/>
      <c r="J125" s="222"/>
      <c r="K125" s="222"/>
      <c r="L125" s="222"/>
      <c r="M125" s="222"/>
    </row>
    <row r="126" spans="1:13" s="37" customFormat="1" ht="17.25" thickBot="1">
      <c r="A126" s="239"/>
      <c r="B126" s="239"/>
      <c r="C126" s="239"/>
      <c r="D126" s="239"/>
      <c r="E126" s="239"/>
      <c r="F126" s="239"/>
      <c r="G126" s="239"/>
      <c r="H126" s="239"/>
      <c r="I126" s="239"/>
      <c r="J126" s="239"/>
      <c r="K126" s="239"/>
      <c r="L126" s="239"/>
      <c r="M126" s="239"/>
    </row>
    <row r="127" spans="1:13" s="38" customFormat="1" ht="18.75" customHeight="1">
      <c r="A127" s="230" t="s">
        <v>127</v>
      </c>
      <c r="B127" s="231"/>
      <c r="C127" s="231"/>
      <c r="D127" s="231"/>
      <c r="E127" s="231"/>
      <c r="F127" s="231"/>
      <c r="G127" s="231"/>
      <c r="H127" s="231"/>
      <c r="I127" s="231"/>
      <c r="J127" s="231"/>
      <c r="K127" s="231"/>
      <c r="L127" s="231"/>
      <c r="M127" s="232"/>
    </row>
    <row r="128" spans="1:13" s="38" customFormat="1" ht="18.75" customHeight="1">
      <c r="A128" s="221"/>
      <c r="B128" s="222"/>
      <c r="C128" s="222"/>
      <c r="D128" s="222"/>
      <c r="E128" s="222"/>
      <c r="F128" s="222"/>
      <c r="G128" s="222"/>
      <c r="H128" s="222"/>
      <c r="I128" s="222"/>
      <c r="J128" s="222"/>
      <c r="K128" s="222"/>
      <c r="L128" s="222"/>
      <c r="M128" s="223"/>
    </row>
    <row r="129" spans="1:13" s="38" customFormat="1" ht="18.75" customHeight="1">
      <c r="A129" s="221"/>
      <c r="B129" s="222"/>
      <c r="C129" s="222"/>
      <c r="D129" s="222"/>
      <c r="E129" s="222"/>
      <c r="F129" s="222"/>
      <c r="G129" s="222"/>
      <c r="H129" s="222"/>
      <c r="I129" s="222"/>
      <c r="J129" s="222"/>
      <c r="K129" s="222"/>
      <c r="L129" s="222"/>
      <c r="M129" s="223"/>
    </row>
    <row r="130" spans="1:13" s="38" customFormat="1" ht="7.5" customHeight="1">
      <c r="A130" s="39"/>
      <c r="B130" s="40"/>
      <c r="C130" s="41"/>
      <c r="D130" s="41"/>
      <c r="E130" s="40"/>
      <c r="F130" s="41"/>
      <c r="G130" s="41"/>
      <c r="H130" s="40"/>
      <c r="I130" s="41"/>
      <c r="J130" s="41"/>
      <c r="K130" s="40"/>
      <c r="L130" s="41"/>
      <c r="M130" s="42"/>
    </row>
    <row r="131" spans="1:13" s="38" customFormat="1" ht="18.75" customHeight="1">
      <c r="A131" s="221" t="s">
        <v>128</v>
      </c>
      <c r="B131" s="222"/>
      <c r="C131" s="222"/>
      <c r="D131" s="222"/>
      <c r="E131" s="222"/>
      <c r="F131" s="222"/>
      <c r="G131" s="222"/>
      <c r="H131" s="222"/>
      <c r="I131" s="222"/>
      <c r="J131" s="222"/>
      <c r="K131" s="222"/>
      <c r="L131" s="222"/>
      <c r="M131" s="223"/>
    </row>
    <row r="132" spans="1:13" s="38" customFormat="1" ht="18.75" customHeight="1">
      <c r="A132" s="221"/>
      <c r="B132" s="222"/>
      <c r="C132" s="222"/>
      <c r="D132" s="222"/>
      <c r="E132" s="222"/>
      <c r="F132" s="222"/>
      <c r="G132" s="222"/>
      <c r="H132" s="222"/>
      <c r="I132" s="222"/>
      <c r="J132" s="222"/>
      <c r="K132" s="222"/>
      <c r="L132" s="222"/>
      <c r="M132" s="223"/>
    </row>
    <row r="133" spans="1:13" s="38" customFormat="1" ht="7.5" customHeight="1">
      <c r="A133" s="43"/>
      <c r="B133" s="44"/>
      <c r="C133" s="44"/>
      <c r="D133" s="44"/>
      <c r="E133" s="44"/>
      <c r="F133" s="44"/>
      <c r="G133" s="44"/>
      <c r="H133" s="44"/>
      <c r="I133" s="44"/>
      <c r="J133" s="44"/>
      <c r="K133" s="44"/>
      <c r="L133" s="44"/>
      <c r="M133" s="45"/>
    </row>
    <row r="134" spans="1:13" s="38" customFormat="1" ht="19.5" customHeight="1">
      <c r="A134" s="221" t="s">
        <v>129</v>
      </c>
      <c r="B134" s="222"/>
      <c r="C134" s="222"/>
      <c r="D134" s="222"/>
      <c r="E134" s="222"/>
      <c r="F134" s="222"/>
      <c r="G134" s="222"/>
      <c r="H134" s="222"/>
      <c r="I134" s="222"/>
      <c r="J134" s="222"/>
      <c r="K134" s="222"/>
      <c r="L134" s="222"/>
      <c r="M134" s="223"/>
    </row>
    <row r="135" spans="1:13" s="38" customFormat="1" ht="19.5" customHeight="1">
      <c r="A135" s="221"/>
      <c r="B135" s="222"/>
      <c r="C135" s="222"/>
      <c r="D135" s="222"/>
      <c r="E135" s="222"/>
      <c r="F135" s="222"/>
      <c r="G135" s="222"/>
      <c r="H135" s="222"/>
      <c r="I135" s="222"/>
      <c r="J135" s="222"/>
      <c r="K135" s="222"/>
      <c r="L135" s="222"/>
      <c r="M135" s="223"/>
    </row>
    <row r="136" spans="1:13" s="38" customFormat="1" ht="7.5" customHeight="1">
      <c r="A136" s="43"/>
      <c r="B136" s="44"/>
      <c r="C136" s="44"/>
      <c r="D136" s="44"/>
      <c r="E136" s="44"/>
      <c r="F136" s="44"/>
      <c r="G136" s="44"/>
      <c r="H136" s="44"/>
      <c r="I136" s="44"/>
      <c r="J136" s="44"/>
      <c r="K136" s="44"/>
      <c r="L136" s="44"/>
      <c r="M136" s="45"/>
    </row>
    <row r="137" spans="1:13" s="38" customFormat="1" ht="23.25" customHeight="1">
      <c r="A137" s="221" t="s">
        <v>130</v>
      </c>
      <c r="B137" s="222"/>
      <c r="C137" s="222"/>
      <c r="D137" s="222"/>
      <c r="E137" s="222"/>
      <c r="F137" s="222"/>
      <c r="G137" s="222"/>
      <c r="H137" s="222"/>
      <c r="I137" s="222"/>
      <c r="J137" s="222"/>
      <c r="K137" s="222"/>
      <c r="L137" s="222"/>
      <c r="M137" s="223"/>
    </row>
    <row r="138" spans="1:13" s="38" customFormat="1" ht="23.25" customHeight="1">
      <c r="A138" s="221"/>
      <c r="B138" s="222"/>
      <c r="C138" s="222"/>
      <c r="D138" s="222"/>
      <c r="E138" s="222"/>
      <c r="F138" s="222"/>
      <c r="G138" s="222"/>
      <c r="H138" s="222"/>
      <c r="I138" s="222"/>
      <c r="J138" s="222"/>
      <c r="K138" s="222"/>
      <c r="L138" s="222"/>
      <c r="M138" s="223"/>
    </row>
    <row r="139" spans="1:13" s="38" customFormat="1" ht="23.25" customHeight="1">
      <c r="A139" s="221"/>
      <c r="B139" s="222"/>
      <c r="C139" s="222"/>
      <c r="D139" s="222"/>
      <c r="E139" s="222"/>
      <c r="F139" s="222"/>
      <c r="G139" s="222"/>
      <c r="H139" s="222"/>
      <c r="I139" s="222"/>
      <c r="J139" s="222"/>
      <c r="K139" s="222"/>
      <c r="L139" s="222"/>
      <c r="M139" s="223"/>
    </row>
    <row r="140" spans="1:13" s="38" customFormat="1" ht="6.75" customHeight="1" thickBot="1">
      <c r="A140" s="46"/>
      <c r="B140" s="47"/>
      <c r="C140" s="48"/>
      <c r="D140" s="48"/>
      <c r="E140" s="47"/>
      <c r="F140" s="48"/>
      <c r="G140" s="48"/>
      <c r="H140" s="47"/>
      <c r="I140" s="48"/>
      <c r="J140" s="48"/>
      <c r="K140" s="47"/>
      <c r="L140" s="48"/>
      <c r="M140" s="49"/>
    </row>
    <row r="141" spans="1:13" s="37" customFormat="1">
      <c r="A141" s="239"/>
      <c r="B141" s="239"/>
      <c r="C141" s="239"/>
      <c r="D141" s="239"/>
      <c r="E141" s="239"/>
      <c r="F141" s="239"/>
      <c r="G141" s="239"/>
      <c r="H141" s="239"/>
      <c r="I141" s="239"/>
      <c r="J141" s="239"/>
      <c r="K141" s="239"/>
      <c r="L141" s="239"/>
      <c r="M141" s="239"/>
    </row>
    <row r="142" spans="1:13" ht="27">
      <c r="A142" s="234" t="str">
        <f>A95</f>
        <v>Impact of Outcomes Formula Components on 2022-23 THEC Recommended State Appropriations</v>
      </c>
      <c r="B142" s="234"/>
      <c r="C142" s="234"/>
      <c r="D142" s="234"/>
      <c r="E142" s="234"/>
      <c r="F142" s="234"/>
      <c r="G142" s="234"/>
      <c r="H142" s="234"/>
      <c r="I142" s="234"/>
      <c r="J142" s="234"/>
      <c r="K142" s="234"/>
      <c r="L142" s="234"/>
      <c r="M142" s="234"/>
    </row>
    <row r="143" spans="1:13">
      <c r="A143" s="44"/>
      <c r="B143" s="50"/>
      <c r="C143" s="50"/>
      <c r="D143" s="50"/>
      <c r="E143" s="50"/>
      <c r="F143" s="50"/>
      <c r="G143" s="50"/>
      <c r="H143" s="50"/>
      <c r="I143" s="50"/>
      <c r="J143" s="50"/>
      <c r="K143" s="50"/>
      <c r="L143" s="50"/>
      <c r="M143" s="50"/>
    </row>
    <row r="144" spans="1:13" ht="17.25" thickBot="1">
      <c r="A144" s="44"/>
      <c r="B144" s="50"/>
      <c r="C144" s="50"/>
      <c r="D144" s="50"/>
      <c r="E144" s="50"/>
      <c r="F144" s="50"/>
      <c r="G144" s="50"/>
      <c r="H144" s="50"/>
      <c r="I144" s="50"/>
      <c r="J144" s="50"/>
      <c r="K144" s="50"/>
      <c r="L144" s="50"/>
      <c r="M144" s="50"/>
    </row>
    <row r="145" spans="1:4" ht="17.25" thickBot="1">
      <c r="A145" s="51"/>
      <c r="B145" s="236" t="s">
        <v>12</v>
      </c>
      <c r="C145" s="237"/>
      <c r="D145" s="238"/>
    </row>
    <row r="146" spans="1:4">
      <c r="A146" s="52" t="s">
        <v>64</v>
      </c>
      <c r="B146" s="73">
        <v>1588800</v>
      </c>
      <c r="C146" s="83" t="str">
        <f>$C$5</f>
        <v>Outcome</v>
      </c>
      <c r="D146" s="75" t="s">
        <v>49</v>
      </c>
    </row>
    <row r="147" spans="1:4">
      <c r="A147" s="53"/>
      <c r="B147" s="74" t="s">
        <v>22</v>
      </c>
      <c r="C147" s="84" t="str">
        <f>$C$6</f>
        <v>Change</v>
      </c>
      <c r="D147" s="82" t="s">
        <v>50</v>
      </c>
    </row>
    <row r="148" spans="1:4">
      <c r="A148" s="54" t="s">
        <v>31</v>
      </c>
      <c r="B148" s="85">
        <v>-39700</v>
      </c>
      <c r="C148" s="97">
        <v>-7.6123128119800487E-2</v>
      </c>
      <c r="D148" s="76">
        <v>0.03</v>
      </c>
    </row>
    <row r="149" spans="1:4">
      <c r="A149" s="55" t="s">
        <v>23</v>
      </c>
      <c r="B149" s="62">
        <v>-68000</v>
      </c>
      <c r="C149" s="98">
        <v>-5.6028492008339148E-2</v>
      </c>
      <c r="D149" s="77">
        <v>0.05</v>
      </c>
    </row>
    <row r="150" spans="1:4">
      <c r="A150" s="55" t="s">
        <v>32</v>
      </c>
      <c r="B150" s="62">
        <v>-58200</v>
      </c>
      <c r="C150" s="98">
        <v>-2.728264823572224E-2</v>
      </c>
      <c r="D150" s="77">
        <v>7.0000000000000007E-2</v>
      </c>
    </row>
    <row r="151" spans="1:4">
      <c r="A151" s="55" t="s">
        <v>33</v>
      </c>
      <c r="B151" s="62">
        <v>42700</v>
      </c>
      <c r="C151" s="98">
        <v>1.6733357584576058E-2</v>
      </c>
      <c r="D151" s="77">
        <v>0.1</v>
      </c>
    </row>
    <row r="152" spans="1:4">
      <c r="A152" s="55" t="s">
        <v>34</v>
      </c>
      <c r="B152" s="62">
        <v>325900</v>
      </c>
      <c r="C152" s="98">
        <v>4.036878092852314E-2</v>
      </c>
      <c r="D152" s="77">
        <v>0.22500000000000001</v>
      </c>
    </row>
    <row r="153" spans="1:4">
      <c r="A153" s="55" t="s">
        <v>35</v>
      </c>
      <c r="B153" s="62">
        <v>5300</v>
      </c>
      <c r="C153" s="98">
        <v>0.14267756128221243</v>
      </c>
      <c r="D153" s="77">
        <v>2.5000000000000001E-2</v>
      </c>
    </row>
    <row r="154" spans="1:4">
      <c r="A154" s="55" t="s">
        <v>36</v>
      </c>
      <c r="B154" s="62">
        <v>31900</v>
      </c>
      <c r="C154" s="98">
        <v>3.1716167181830457E-2</v>
      </c>
      <c r="D154" s="77">
        <v>0.17499999999999999</v>
      </c>
    </row>
    <row r="155" spans="1:4">
      <c r="A155" s="55" t="s">
        <v>37</v>
      </c>
      <c r="B155" s="62">
        <v>-89100</v>
      </c>
      <c r="C155" s="98">
        <v>-3.1084154662623265E-2</v>
      </c>
      <c r="D155" s="77">
        <v>7.4999999999999997E-2</v>
      </c>
    </row>
    <row r="156" spans="1:4">
      <c r="A156" s="55" t="s">
        <v>28</v>
      </c>
      <c r="B156" s="62">
        <v>8100</v>
      </c>
      <c r="C156" s="98">
        <v>5.2395209580839985E-3</v>
      </c>
      <c r="D156" s="77">
        <v>0.15</v>
      </c>
    </row>
    <row r="157" spans="1:4">
      <c r="A157" s="55" t="s">
        <v>38</v>
      </c>
      <c r="B157" s="62">
        <v>389900</v>
      </c>
      <c r="C157" s="98">
        <v>0.51159440222144492</v>
      </c>
      <c r="D157" s="77">
        <v>0.05</v>
      </c>
    </row>
    <row r="158" spans="1:4">
      <c r="A158" s="56" t="s">
        <v>39</v>
      </c>
      <c r="B158" s="86">
        <v>67000</v>
      </c>
      <c r="C158" s="100">
        <v>7.3240366570167081E-2</v>
      </c>
      <c r="D158" s="78">
        <v>0.05</v>
      </c>
    </row>
    <row r="159" spans="1:4">
      <c r="A159" s="54" t="s">
        <v>40</v>
      </c>
      <c r="B159" s="87">
        <v>155300</v>
      </c>
      <c r="C159" s="94">
        <v>3.1741346219006594E-2</v>
      </c>
      <c r="D159" s="79"/>
    </row>
    <row r="160" spans="1:4">
      <c r="A160" s="55" t="s">
        <v>45</v>
      </c>
      <c r="B160" s="88">
        <v>88100</v>
      </c>
      <c r="C160" s="95">
        <v>2.6999999999999913E-2</v>
      </c>
      <c r="D160" s="80"/>
    </row>
    <row r="161" spans="1:13">
      <c r="A161" s="55" t="s">
        <v>41</v>
      </c>
      <c r="B161" s="88">
        <v>0</v>
      </c>
      <c r="C161" s="95" t="s">
        <v>97</v>
      </c>
      <c r="D161" s="80"/>
    </row>
    <row r="162" spans="1:13">
      <c r="A162" s="55" t="s">
        <v>44</v>
      </c>
      <c r="B162" s="88">
        <v>0</v>
      </c>
      <c r="C162" s="95">
        <v>2.6999999999999913E-2</v>
      </c>
      <c r="D162" s="80"/>
    </row>
    <row r="163" spans="1:13">
      <c r="A163" s="55" t="s">
        <v>42</v>
      </c>
      <c r="B163" s="88">
        <v>-5500</v>
      </c>
      <c r="C163" s="95">
        <v>-9.0749973373844828E-3</v>
      </c>
      <c r="D163" s="80"/>
    </row>
    <row r="164" spans="1:13">
      <c r="A164" s="55" t="s">
        <v>43</v>
      </c>
      <c r="B164" s="88">
        <v>16200</v>
      </c>
      <c r="C164" s="95">
        <v>2.6999999999999913E-2</v>
      </c>
      <c r="D164" s="80"/>
    </row>
    <row r="165" spans="1:13">
      <c r="A165" s="55" t="s">
        <v>46</v>
      </c>
      <c r="B165" s="88">
        <v>76100</v>
      </c>
      <c r="C165" s="95">
        <v>4.2787996610911261E-2</v>
      </c>
      <c r="D165" s="80"/>
    </row>
    <row r="166" spans="1:13">
      <c r="A166" s="55" t="s">
        <v>47</v>
      </c>
      <c r="B166" s="88">
        <v>-132000</v>
      </c>
      <c r="C166" s="95">
        <v>-1</v>
      </c>
      <c r="D166" s="80"/>
    </row>
    <row r="167" spans="1:13">
      <c r="A167" s="56" t="s">
        <v>48</v>
      </c>
      <c r="B167" s="89">
        <v>27500</v>
      </c>
      <c r="C167" s="96">
        <v>7.0865418030455762E-2</v>
      </c>
      <c r="D167" s="81"/>
    </row>
    <row r="168" spans="1:13" ht="17.25" thickBot="1">
      <c r="A168" s="55" t="s">
        <v>51</v>
      </c>
      <c r="B168" s="88">
        <v>273000</v>
      </c>
      <c r="C168" s="95">
        <v>0.26086956521739135</v>
      </c>
      <c r="D168" s="80"/>
    </row>
    <row r="169" spans="1:13" ht="17.25" thickBot="1">
      <c r="A169" s="57" t="s">
        <v>65</v>
      </c>
      <c r="B169" s="90">
        <f>SUM(B146:B168)</f>
        <v>2703300</v>
      </c>
      <c r="C169" s="99"/>
      <c r="D169" s="92"/>
    </row>
    <row r="171" spans="1:13" ht="19.5" customHeight="1">
      <c r="A171" s="222" t="s">
        <v>106</v>
      </c>
      <c r="B171" s="222"/>
      <c r="C171" s="222"/>
      <c r="D171" s="222"/>
      <c r="E171" s="222"/>
      <c r="F171" s="222"/>
      <c r="G171" s="222"/>
      <c r="H171" s="222"/>
      <c r="I171" s="222"/>
      <c r="J171" s="222"/>
      <c r="K171" s="222"/>
      <c r="L171" s="222"/>
      <c r="M171" s="222"/>
    </row>
    <row r="172" spans="1:13" ht="19.5" customHeight="1">
      <c r="A172" s="222"/>
      <c r="B172" s="222"/>
      <c r="C172" s="222"/>
      <c r="D172" s="222"/>
      <c r="E172" s="222"/>
      <c r="F172" s="222"/>
      <c r="G172" s="222"/>
      <c r="H172" s="222"/>
      <c r="I172" s="222"/>
      <c r="J172" s="222"/>
      <c r="K172" s="222"/>
      <c r="L172" s="222"/>
      <c r="M172" s="222"/>
    </row>
    <row r="173" spans="1:13" s="37" customFormat="1" ht="17.25" thickBot="1">
      <c r="A173" s="239"/>
      <c r="B173" s="239"/>
      <c r="C173" s="239"/>
      <c r="D173" s="239"/>
      <c r="E173" s="239"/>
      <c r="F173" s="239"/>
      <c r="G173" s="239"/>
      <c r="H173" s="239"/>
      <c r="I173" s="239"/>
      <c r="J173" s="239"/>
      <c r="K173" s="239"/>
      <c r="L173" s="239"/>
      <c r="M173" s="239"/>
    </row>
    <row r="174" spans="1:13" s="38" customFormat="1" ht="28.5" customHeight="1">
      <c r="A174" s="230" t="s">
        <v>131</v>
      </c>
      <c r="B174" s="231"/>
      <c r="C174" s="231"/>
      <c r="D174" s="231"/>
      <c r="E174" s="231"/>
      <c r="F174" s="231"/>
      <c r="G174" s="231"/>
      <c r="H174" s="231"/>
      <c r="I174" s="231"/>
      <c r="J174" s="231"/>
      <c r="K174" s="231"/>
      <c r="L174" s="231"/>
      <c r="M174" s="232"/>
    </row>
    <row r="175" spans="1:13" s="38" customFormat="1" ht="28.5" customHeight="1">
      <c r="A175" s="221"/>
      <c r="B175" s="222"/>
      <c r="C175" s="222"/>
      <c r="D175" s="222"/>
      <c r="E175" s="222"/>
      <c r="F175" s="222"/>
      <c r="G175" s="222"/>
      <c r="H175" s="222"/>
      <c r="I175" s="222"/>
      <c r="J175" s="222"/>
      <c r="K175" s="222"/>
      <c r="L175" s="222"/>
      <c r="M175" s="223"/>
    </row>
    <row r="176" spans="1:13" s="38" customFormat="1" ht="7.5" customHeight="1">
      <c r="A176" s="39"/>
      <c r="B176" s="40"/>
      <c r="C176" s="41"/>
      <c r="D176" s="41"/>
      <c r="E176" s="40"/>
      <c r="F176" s="41"/>
      <c r="G176" s="41"/>
      <c r="H176" s="40"/>
      <c r="I176" s="41"/>
      <c r="J176" s="41"/>
      <c r="K176" s="40"/>
      <c r="L176" s="41"/>
      <c r="M176" s="42"/>
    </row>
    <row r="177" spans="1:13" s="38" customFormat="1" ht="19.5" customHeight="1">
      <c r="A177" s="221" t="s">
        <v>132</v>
      </c>
      <c r="B177" s="222"/>
      <c r="C177" s="222"/>
      <c r="D177" s="222"/>
      <c r="E177" s="222"/>
      <c r="F177" s="222"/>
      <c r="G177" s="222"/>
      <c r="H177" s="222"/>
      <c r="I177" s="222"/>
      <c r="J177" s="222"/>
      <c r="K177" s="222"/>
      <c r="L177" s="222"/>
      <c r="M177" s="223"/>
    </row>
    <row r="178" spans="1:13" s="38" customFormat="1" ht="19.5" customHeight="1">
      <c r="A178" s="221"/>
      <c r="B178" s="222"/>
      <c r="C178" s="222"/>
      <c r="D178" s="222"/>
      <c r="E178" s="222"/>
      <c r="F178" s="222"/>
      <c r="G178" s="222"/>
      <c r="H178" s="222"/>
      <c r="I178" s="222"/>
      <c r="J178" s="222"/>
      <c r="K178" s="222"/>
      <c r="L178" s="222"/>
      <c r="M178" s="223"/>
    </row>
    <row r="179" spans="1:13" s="38" customFormat="1" ht="7.5" customHeight="1">
      <c r="A179" s="43"/>
      <c r="B179" s="44"/>
      <c r="C179" s="44"/>
      <c r="D179" s="44"/>
      <c r="E179" s="44"/>
      <c r="F179" s="44"/>
      <c r="G179" s="44"/>
      <c r="H179" s="44"/>
      <c r="I179" s="44"/>
      <c r="J179" s="44"/>
      <c r="K179" s="44"/>
      <c r="L179" s="44"/>
      <c r="M179" s="45"/>
    </row>
    <row r="180" spans="1:13" s="38" customFormat="1" ht="18" customHeight="1">
      <c r="A180" s="221" t="s">
        <v>133</v>
      </c>
      <c r="B180" s="222"/>
      <c r="C180" s="222"/>
      <c r="D180" s="222"/>
      <c r="E180" s="222"/>
      <c r="F180" s="222"/>
      <c r="G180" s="222"/>
      <c r="H180" s="222"/>
      <c r="I180" s="222"/>
      <c r="J180" s="222"/>
      <c r="K180" s="222"/>
      <c r="L180" s="222"/>
      <c r="M180" s="223"/>
    </row>
    <row r="181" spans="1:13" s="38" customFormat="1" ht="18" customHeight="1">
      <c r="A181" s="221"/>
      <c r="B181" s="222"/>
      <c r="C181" s="222"/>
      <c r="D181" s="222"/>
      <c r="E181" s="222"/>
      <c r="F181" s="222"/>
      <c r="G181" s="222"/>
      <c r="H181" s="222"/>
      <c r="I181" s="222"/>
      <c r="J181" s="222"/>
      <c r="K181" s="222"/>
      <c r="L181" s="222"/>
      <c r="M181" s="223"/>
    </row>
    <row r="182" spans="1:13" s="38" customFormat="1" ht="7.5" customHeight="1">
      <c r="A182" s="43"/>
      <c r="B182" s="44"/>
      <c r="C182" s="44"/>
      <c r="D182" s="44"/>
      <c r="E182" s="44"/>
      <c r="F182" s="44"/>
      <c r="G182" s="44"/>
      <c r="H182" s="44"/>
      <c r="I182" s="44"/>
      <c r="J182" s="44"/>
      <c r="K182" s="44"/>
      <c r="L182" s="44"/>
      <c r="M182" s="45"/>
    </row>
    <row r="183" spans="1:13" s="38" customFormat="1" ht="23.25" customHeight="1">
      <c r="A183" s="221" t="s">
        <v>134</v>
      </c>
      <c r="B183" s="222"/>
      <c r="C183" s="222"/>
      <c r="D183" s="222"/>
      <c r="E183" s="222"/>
      <c r="F183" s="222"/>
      <c r="G183" s="222"/>
      <c r="H183" s="222"/>
      <c r="I183" s="222"/>
      <c r="J183" s="222"/>
      <c r="K183" s="222"/>
      <c r="L183" s="222"/>
      <c r="M183" s="223"/>
    </row>
    <row r="184" spans="1:13" s="38" customFormat="1" ht="23.25" customHeight="1">
      <c r="A184" s="221"/>
      <c r="B184" s="222"/>
      <c r="C184" s="222"/>
      <c r="D184" s="222"/>
      <c r="E184" s="222"/>
      <c r="F184" s="222"/>
      <c r="G184" s="222"/>
      <c r="H184" s="222"/>
      <c r="I184" s="222"/>
      <c r="J184" s="222"/>
      <c r="K184" s="222"/>
      <c r="L184" s="222"/>
      <c r="M184" s="223"/>
    </row>
    <row r="185" spans="1:13" s="38" customFormat="1" ht="23.25" customHeight="1" thickBot="1">
      <c r="A185" s="224"/>
      <c r="B185" s="225"/>
      <c r="C185" s="225"/>
      <c r="D185" s="225"/>
      <c r="E185" s="225"/>
      <c r="F185" s="225"/>
      <c r="G185" s="225"/>
      <c r="H185" s="225"/>
      <c r="I185" s="225"/>
      <c r="J185" s="225"/>
      <c r="K185" s="225"/>
      <c r="L185" s="225"/>
      <c r="M185" s="226"/>
    </row>
    <row r="186" spans="1:13" s="38" customFormat="1" ht="15" customHeight="1">
      <c r="A186" s="61"/>
      <c r="B186" s="91"/>
      <c r="C186" s="93"/>
      <c r="D186" s="93"/>
      <c r="E186" s="91"/>
      <c r="F186" s="93"/>
      <c r="G186" s="93"/>
      <c r="H186" s="91"/>
      <c r="I186" s="93"/>
      <c r="J186" s="93"/>
      <c r="K186" s="91"/>
      <c r="L186" s="93"/>
      <c r="M186" s="93"/>
    </row>
    <row r="187" spans="1:13" s="37" customFormat="1">
      <c r="A187" s="239"/>
      <c r="B187" s="239"/>
      <c r="C187" s="239"/>
      <c r="D187" s="239"/>
      <c r="E187" s="239"/>
      <c r="F187" s="239"/>
      <c r="G187" s="239"/>
      <c r="H187" s="239"/>
      <c r="I187" s="239"/>
      <c r="J187" s="239"/>
      <c r="K187" s="239"/>
      <c r="L187" s="239"/>
      <c r="M187" s="239"/>
    </row>
    <row r="188" spans="1:13" s="37" customFormat="1">
      <c r="A188" s="239"/>
      <c r="B188" s="239"/>
      <c r="C188" s="239"/>
      <c r="D188" s="239"/>
      <c r="E188" s="239"/>
      <c r="F188" s="239"/>
      <c r="G188" s="239"/>
      <c r="H188" s="239"/>
      <c r="I188" s="239"/>
      <c r="J188" s="239"/>
      <c r="K188" s="239"/>
      <c r="L188" s="239"/>
      <c r="M188" s="239"/>
    </row>
    <row r="189" spans="1:13" s="37" customFormat="1">
      <c r="A189" s="235"/>
      <c r="B189" s="235"/>
      <c r="C189" s="235"/>
      <c r="D189" s="235"/>
      <c r="E189" s="235"/>
      <c r="F189" s="235"/>
      <c r="G189" s="235"/>
      <c r="H189" s="235"/>
      <c r="I189" s="235"/>
      <c r="J189" s="235"/>
      <c r="K189" s="235"/>
      <c r="L189" s="235"/>
      <c r="M189" s="235"/>
    </row>
  </sheetData>
  <mergeCells count="43">
    <mergeCell ref="A177:M178"/>
    <mergeCell ref="A180:M181"/>
    <mergeCell ref="A1:M1"/>
    <mergeCell ref="A48:M48"/>
    <mergeCell ref="A95:M95"/>
    <mergeCell ref="A142:M142"/>
    <mergeCell ref="A126:M126"/>
    <mergeCell ref="A141:M141"/>
    <mergeCell ref="A30:M31"/>
    <mergeCell ref="A37:M38"/>
    <mergeCell ref="A33:M35"/>
    <mergeCell ref="A40:M41"/>
    <mergeCell ref="A77:M78"/>
    <mergeCell ref="A84:M85"/>
    <mergeCell ref="A87:M88"/>
    <mergeCell ref="A80:M82"/>
    <mergeCell ref="A124:M125"/>
    <mergeCell ref="A127:M129"/>
    <mergeCell ref="K4:M4"/>
    <mergeCell ref="B51:D51"/>
    <mergeCell ref="E51:G51"/>
    <mergeCell ref="H51:J51"/>
    <mergeCell ref="K51:M51"/>
    <mergeCell ref="B4:D4"/>
    <mergeCell ref="E4:G4"/>
    <mergeCell ref="H4:J4"/>
    <mergeCell ref="A43:M45"/>
    <mergeCell ref="A137:M139"/>
    <mergeCell ref="A90:M92"/>
    <mergeCell ref="A183:M185"/>
    <mergeCell ref="A189:M189"/>
    <mergeCell ref="K98:M98"/>
    <mergeCell ref="B145:D145"/>
    <mergeCell ref="B98:D98"/>
    <mergeCell ref="E98:G98"/>
    <mergeCell ref="A187:M187"/>
    <mergeCell ref="A188:M188"/>
    <mergeCell ref="H98:J98"/>
    <mergeCell ref="A131:M132"/>
    <mergeCell ref="A134:M135"/>
    <mergeCell ref="A171:M172"/>
    <mergeCell ref="A173:M173"/>
    <mergeCell ref="A174:M175"/>
  </mergeCells>
  <printOptions horizontalCentered="1" verticalCentered="1"/>
  <pageMargins left="0.25" right="0.25" top="0.75" bottom="0.75" header="0.3" footer="0.3"/>
  <pageSetup scale="62" fitToHeight="4" orientation="landscape" r:id="rId1"/>
  <headerFooter>
    <oddFooter xml:space="preserve">&amp;RTennessee Higher Education Commission Analysis - Spring 2013 </oddFooter>
  </headerFooter>
  <rowBreaks count="3" manualBreakCount="3">
    <brk id="46" max="12" man="1"/>
    <brk id="93" max="12" man="1"/>
    <brk id="141" max="1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30E37-4863-41D5-A257-E27DCE65C33F}">
  <sheetPr>
    <pageSetUpPr fitToPage="1"/>
  </sheetPr>
  <dimension ref="B1:Q110"/>
  <sheetViews>
    <sheetView view="pageBreakPreview" zoomScale="70" zoomScaleNormal="70" zoomScaleSheetLayoutView="70" workbookViewId="0">
      <selection activeCell="L15" sqref="L15"/>
    </sheetView>
  </sheetViews>
  <sheetFormatPr defaultColWidth="9.140625" defaultRowHeight="18"/>
  <cols>
    <col min="1" max="1" width="4.7109375" style="105" customWidth="1"/>
    <col min="2" max="2" width="43" style="105" bestFit="1" customWidth="1"/>
    <col min="3" max="3" width="23.7109375" style="105" bestFit="1" customWidth="1"/>
    <col min="4" max="4" width="23.28515625" style="105" bestFit="1" customWidth="1"/>
    <col min="5" max="6" width="22.5703125" style="105" customWidth="1"/>
    <col min="7" max="7" width="20.140625" style="105" bestFit="1" customWidth="1"/>
    <col min="8" max="8" width="20.85546875" style="105" bestFit="1" customWidth="1"/>
    <col min="9" max="10" width="14" style="105" customWidth="1"/>
    <col min="11" max="11" width="21.5703125" style="105" customWidth="1"/>
    <col min="12" max="12" width="30.5703125" style="104" customWidth="1"/>
    <col min="13" max="13" width="29.28515625" style="104" bestFit="1" customWidth="1"/>
    <col min="14" max="14" width="19.7109375" style="105" bestFit="1" customWidth="1"/>
    <col min="15" max="15" width="18.7109375" style="105" customWidth="1"/>
    <col min="16" max="16" width="57" style="104" bestFit="1" customWidth="1"/>
    <col min="17" max="17" width="29.28515625" style="104" customWidth="1"/>
    <col min="18" max="18" width="19.85546875" style="105" customWidth="1"/>
    <col min="19" max="19" width="57" style="105" bestFit="1" customWidth="1"/>
    <col min="20" max="20" width="27" style="105" customWidth="1"/>
    <col min="21" max="21" width="20.140625" style="105" bestFit="1" customWidth="1"/>
    <col min="22" max="22" width="42.85546875" style="105" bestFit="1" customWidth="1"/>
    <col min="23" max="23" width="26.140625" style="105" bestFit="1" customWidth="1"/>
    <col min="24" max="24" width="18.5703125" style="105" customWidth="1"/>
    <col min="25" max="25" width="23.28515625" style="105" customWidth="1"/>
    <col min="26" max="26" width="23.140625" style="105" bestFit="1" customWidth="1"/>
    <col min="27" max="27" width="16.5703125" style="105" bestFit="1" customWidth="1"/>
    <col min="28" max="28" width="9.140625" style="105"/>
    <col min="29" max="34" width="28.5703125" style="105" customWidth="1"/>
    <col min="35" max="16384" width="9.140625" style="105"/>
  </cols>
  <sheetData>
    <row r="1" spans="2:17" ht="31.5">
      <c r="B1" s="246" t="s">
        <v>100</v>
      </c>
      <c r="C1" s="246"/>
      <c r="D1" s="246"/>
      <c r="E1" s="246"/>
      <c r="F1" s="246"/>
      <c r="G1" s="246"/>
      <c r="H1" s="246"/>
      <c r="I1" s="246"/>
      <c r="J1" s="246"/>
      <c r="K1" s="103"/>
      <c r="P1" s="105"/>
      <c r="Q1" s="105"/>
    </row>
    <row r="2" spans="2:17" ht="22.5">
      <c r="B2" s="106"/>
      <c r="C2" s="106"/>
      <c r="D2" s="106"/>
      <c r="E2" s="106"/>
      <c r="F2" s="106"/>
      <c r="G2" s="106"/>
      <c r="H2" s="106"/>
      <c r="I2" s="106"/>
      <c r="J2" s="106"/>
      <c r="K2" s="103"/>
      <c r="P2" s="105"/>
      <c r="Q2" s="105"/>
    </row>
    <row r="3" spans="2:17" ht="21.75" customHeight="1">
      <c r="B3" s="107"/>
      <c r="C3" s="108" t="s">
        <v>66</v>
      </c>
      <c r="D3" s="108" t="s">
        <v>67</v>
      </c>
      <c r="E3" s="108" t="s">
        <v>68</v>
      </c>
      <c r="F3" s="108" t="s">
        <v>69</v>
      </c>
      <c r="G3" s="108" t="s">
        <v>83</v>
      </c>
      <c r="H3" s="109" t="s">
        <v>84</v>
      </c>
      <c r="I3" s="109" t="s">
        <v>85</v>
      </c>
      <c r="J3" s="110" t="s">
        <v>86</v>
      </c>
      <c r="L3" s="105"/>
      <c r="M3" s="105"/>
      <c r="P3" s="105"/>
      <c r="Q3" s="105"/>
    </row>
    <row r="4" spans="2:17" ht="21.75" customHeight="1" thickBot="1">
      <c r="B4" s="107"/>
      <c r="D4" s="112"/>
      <c r="E4" s="113"/>
      <c r="F4" s="113"/>
      <c r="G4" s="113"/>
      <c r="H4" s="113"/>
      <c r="I4" s="113"/>
      <c r="J4" s="114"/>
      <c r="L4" s="105"/>
      <c r="M4" s="105"/>
      <c r="P4" s="105"/>
      <c r="Q4" s="105"/>
    </row>
    <row r="5" spans="2:17" ht="21" customHeight="1" thickBot="1">
      <c r="E5" s="247" t="s">
        <v>101</v>
      </c>
      <c r="F5" s="248"/>
      <c r="J5" s="115"/>
      <c r="K5" s="116"/>
      <c r="L5" s="105"/>
      <c r="M5" s="105"/>
      <c r="P5" s="105"/>
      <c r="Q5" s="105"/>
    </row>
    <row r="6" spans="2:17" ht="19.5" customHeight="1" thickBot="1">
      <c r="B6" s="117"/>
      <c r="C6" s="118" t="s">
        <v>102</v>
      </c>
      <c r="D6" s="119" t="s">
        <v>102</v>
      </c>
      <c r="E6" s="120" t="s">
        <v>70</v>
      </c>
      <c r="F6" s="119" t="s">
        <v>71</v>
      </c>
      <c r="G6" s="172" t="str">
        <f>D6</f>
        <v>2022-23</v>
      </c>
      <c r="H6" s="118" t="str">
        <f>D6</f>
        <v>2022-23</v>
      </c>
      <c r="I6" s="2" t="s">
        <v>72</v>
      </c>
      <c r="J6" s="2" t="s">
        <v>52</v>
      </c>
      <c r="L6" s="244" t="s">
        <v>136</v>
      </c>
      <c r="M6" s="245"/>
      <c r="P6" s="105"/>
      <c r="Q6" s="105"/>
    </row>
    <row r="7" spans="2:17" ht="21.75" thickBot="1">
      <c r="B7" s="121" t="s">
        <v>53</v>
      </c>
      <c r="C7" s="122" t="s">
        <v>103</v>
      </c>
      <c r="D7" s="123" t="s">
        <v>73</v>
      </c>
      <c r="E7" s="124" t="s">
        <v>74</v>
      </c>
      <c r="F7" s="125" t="s">
        <v>75</v>
      </c>
      <c r="G7" s="173" t="s">
        <v>76</v>
      </c>
      <c r="H7" s="123" t="s">
        <v>77</v>
      </c>
      <c r="I7" s="3" t="s">
        <v>54</v>
      </c>
      <c r="J7" s="3" t="s">
        <v>78</v>
      </c>
      <c r="L7" s="155" t="s">
        <v>94</v>
      </c>
      <c r="M7" s="180">
        <v>90000000</v>
      </c>
      <c r="P7" s="105"/>
      <c r="Q7" s="105"/>
    </row>
    <row r="8" spans="2:17" ht="18.75" customHeight="1">
      <c r="B8" s="126" t="s">
        <v>92</v>
      </c>
      <c r="C8" s="127"/>
      <c r="D8" s="128"/>
      <c r="E8" s="129"/>
      <c r="F8" s="130"/>
      <c r="G8" s="174"/>
      <c r="H8" s="128"/>
      <c r="I8" s="4"/>
      <c r="J8" s="4"/>
      <c r="L8" s="105"/>
      <c r="M8" s="105"/>
      <c r="P8" s="105"/>
      <c r="Q8" s="105"/>
    </row>
    <row r="9" spans="2:17">
      <c r="B9" s="132" t="s">
        <v>55</v>
      </c>
      <c r="C9" s="133">
        <v>58069700</v>
      </c>
      <c r="D9" s="134">
        <v>92275200</v>
      </c>
      <c r="E9" s="135">
        <f>ROUND($D$9/$D$43*$C$43-$C$9,-2)-100</f>
        <v>1733000</v>
      </c>
      <c r="F9" s="136">
        <f>ROUND(($D$9/$D$43*$M$7), -2)</f>
        <v>4306300</v>
      </c>
      <c r="G9" s="175">
        <f>ROUND((SUM(E9:F9)),-2)</f>
        <v>6039300</v>
      </c>
      <c r="H9" s="134">
        <f>C9+G9</f>
        <v>64109000</v>
      </c>
      <c r="I9" s="4">
        <f>G9/C9</f>
        <v>0.10400088169906165</v>
      </c>
      <c r="J9" s="4">
        <f>H9/D9</f>
        <v>0.69475872173671804</v>
      </c>
      <c r="K9" s="35"/>
      <c r="L9" s="105"/>
      <c r="M9" s="105"/>
      <c r="P9" s="105"/>
      <c r="Q9" s="105"/>
    </row>
    <row r="10" spans="2:17" s="131" customFormat="1" ht="21" customHeight="1">
      <c r="B10" s="138" t="s">
        <v>87</v>
      </c>
      <c r="C10" s="5">
        <v>77155200</v>
      </c>
      <c r="D10" s="6">
        <v>119353700</v>
      </c>
      <c r="E10" s="7">
        <f>ROUND($D$10/$D$43*$C$43-$C$10,-2)</f>
        <v>197000</v>
      </c>
      <c r="F10" s="8">
        <f>ROUND(($D$10/$D$43*$M$7), -2)</f>
        <v>5570000</v>
      </c>
      <c r="G10" s="9">
        <f t="shared" ref="G10:G14" si="0">ROUND((SUM(E10:F10)),-2)</f>
        <v>5767000</v>
      </c>
      <c r="H10" s="6">
        <f t="shared" ref="H10:H14" si="1">C10+G10</f>
        <v>82922200</v>
      </c>
      <c r="I10" s="10">
        <f t="shared" ref="I10:J15" si="2">G10/C10</f>
        <v>7.4745448135705689E-2</v>
      </c>
      <c r="J10" s="10">
        <f t="shared" si="2"/>
        <v>0.69476019595538308</v>
      </c>
      <c r="K10" s="139"/>
    </row>
    <row r="11" spans="2:17">
      <c r="B11" s="132" t="s">
        <v>56</v>
      </c>
      <c r="C11" s="11">
        <v>112926200</v>
      </c>
      <c r="D11" s="12">
        <v>173307000</v>
      </c>
      <c r="E11" s="13">
        <f>ROUND($D$11/$D$43*$C$43-$C$11,-2)</f>
        <v>-607300</v>
      </c>
      <c r="F11" s="14">
        <f>ROUND(($D$11/$D$43*$M$7), -2)</f>
        <v>8087900</v>
      </c>
      <c r="G11" s="15">
        <f t="shared" si="0"/>
        <v>7480600</v>
      </c>
      <c r="H11" s="12">
        <f t="shared" si="1"/>
        <v>120406800</v>
      </c>
      <c r="I11" s="4">
        <f t="shared" si="2"/>
        <v>6.6243263299393756E-2</v>
      </c>
      <c r="J11" s="4">
        <f t="shared" si="2"/>
        <v>0.69476016548667974</v>
      </c>
      <c r="K11" s="35"/>
      <c r="L11" s="105"/>
      <c r="M11" s="105"/>
      <c r="P11" s="105"/>
      <c r="Q11" s="105"/>
    </row>
    <row r="12" spans="2:17">
      <c r="B12" s="132" t="s">
        <v>57</v>
      </c>
      <c r="C12" s="11">
        <v>43192500</v>
      </c>
      <c r="D12" s="12">
        <v>64754000</v>
      </c>
      <c r="E12" s="13">
        <f>ROUND($D$12/$D$43*$C$43-$C$12,-2)+100</f>
        <v>-1225800</v>
      </c>
      <c r="F12" s="14">
        <f>ROUND(($D$12/$D$43*$M$7), -2)+100</f>
        <v>3022100</v>
      </c>
      <c r="G12" s="15">
        <f t="shared" si="0"/>
        <v>1796300</v>
      </c>
      <c r="H12" s="12">
        <f t="shared" si="1"/>
        <v>44988800</v>
      </c>
      <c r="I12" s="4">
        <f t="shared" si="2"/>
        <v>4.158823869884818E-2</v>
      </c>
      <c r="J12" s="4">
        <f t="shared" si="2"/>
        <v>0.69476480217438308</v>
      </c>
      <c r="K12" s="140"/>
      <c r="L12" s="105"/>
      <c r="M12" s="105"/>
      <c r="P12" s="105"/>
      <c r="Q12" s="105"/>
    </row>
    <row r="13" spans="2:17" ht="20.25">
      <c r="B13" s="132" t="s">
        <v>93</v>
      </c>
      <c r="C13" s="11">
        <v>61329000</v>
      </c>
      <c r="D13" s="12">
        <v>93862400</v>
      </c>
      <c r="E13" s="13">
        <f>ROUND($D$13/$D$43*$C$43-$C$13,-2)</f>
        <v>-497500</v>
      </c>
      <c r="F13" s="14">
        <f>ROUND(($D$13/$D$43*$M$7), -2)</f>
        <v>4380400</v>
      </c>
      <c r="G13" s="15">
        <f t="shared" si="0"/>
        <v>3882900</v>
      </c>
      <c r="H13" s="12">
        <f t="shared" si="1"/>
        <v>65211900</v>
      </c>
      <c r="I13" s="4">
        <f t="shared" si="2"/>
        <v>6.3312625348530063E-2</v>
      </c>
      <c r="J13" s="4">
        <f t="shared" si="2"/>
        <v>0.69476062832401475</v>
      </c>
      <c r="K13" s="140"/>
      <c r="L13" s="105"/>
      <c r="M13" s="105"/>
      <c r="P13" s="105"/>
      <c r="Q13" s="105"/>
    </row>
    <row r="14" spans="2:17">
      <c r="B14" s="141" t="s">
        <v>58</v>
      </c>
      <c r="C14" s="16">
        <v>133589000</v>
      </c>
      <c r="D14" s="12">
        <v>207352600</v>
      </c>
      <c r="E14" s="17">
        <f>ROUND($D$14/$D$43*$C$43-$C$14,-2)</f>
        <v>794600</v>
      </c>
      <c r="F14" s="18">
        <f>ROUND(($D$14/$D$43*$M$7), -2)</f>
        <v>9676800</v>
      </c>
      <c r="G14" s="15">
        <f t="shared" si="0"/>
        <v>10471400</v>
      </c>
      <c r="H14" s="19">
        <f t="shared" si="1"/>
        <v>144060400</v>
      </c>
      <c r="I14" s="20">
        <f t="shared" si="2"/>
        <v>7.8385196385929973E-2</v>
      </c>
      <c r="J14" s="20">
        <f t="shared" si="2"/>
        <v>0.69476051903858449</v>
      </c>
      <c r="K14" s="142"/>
      <c r="L14" s="105"/>
      <c r="M14" s="105"/>
      <c r="P14" s="105"/>
      <c r="Q14" s="105"/>
    </row>
    <row r="15" spans="2:17">
      <c r="B15" s="143" t="s">
        <v>59</v>
      </c>
      <c r="C15" s="144">
        <f t="shared" ref="C15:H15" si="3">SUM(C9:C14)</f>
        <v>486261600</v>
      </c>
      <c r="D15" s="145">
        <f t="shared" si="3"/>
        <v>750904900</v>
      </c>
      <c r="E15" s="146">
        <f t="shared" si="3"/>
        <v>394000</v>
      </c>
      <c r="F15" s="147">
        <f t="shared" si="3"/>
        <v>35043500</v>
      </c>
      <c r="G15" s="176">
        <f>SUM(G9:G14)</f>
        <v>35437500</v>
      </c>
      <c r="H15" s="145">
        <f t="shared" si="3"/>
        <v>521699100</v>
      </c>
      <c r="I15" s="21">
        <f t="shared" si="2"/>
        <v>7.2877438810714235E-2</v>
      </c>
      <c r="J15" s="21">
        <f t="shared" si="2"/>
        <v>0.69476054823986366</v>
      </c>
      <c r="K15" s="35"/>
      <c r="L15" s="105"/>
      <c r="M15" s="105"/>
      <c r="P15" s="105"/>
      <c r="Q15" s="105"/>
    </row>
    <row r="16" spans="2:17">
      <c r="B16" s="148"/>
      <c r="C16" s="149"/>
      <c r="D16" s="150"/>
      <c r="E16" s="151"/>
      <c r="F16" s="152"/>
      <c r="G16" s="177"/>
      <c r="H16" s="150"/>
      <c r="I16" s="22"/>
      <c r="J16" s="22"/>
      <c r="K16" s="35"/>
      <c r="L16" s="105"/>
      <c r="M16" s="105"/>
      <c r="P16" s="105"/>
      <c r="Q16" s="105"/>
    </row>
    <row r="17" spans="2:17" ht="20.25">
      <c r="B17" s="126" t="s">
        <v>88</v>
      </c>
      <c r="C17" s="133"/>
      <c r="D17" s="137"/>
      <c r="E17" s="23"/>
      <c r="F17" s="153"/>
      <c r="G17" s="175"/>
      <c r="H17" s="24"/>
      <c r="I17" s="4"/>
      <c r="J17" s="4"/>
      <c r="K17" s="35"/>
      <c r="L17" s="105"/>
      <c r="M17" s="105"/>
      <c r="P17" s="105"/>
      <c r="Q17" s="105"/>
    </row>
    <row r="18" spans="2:17">
      <c r="B18" s="132" t="s">
        <v>0</v>
      </c>
      <c r="C18" s="133">
        <v>35357600</v>
      </c>
      <c r="D18" s="134">
        <v>53184400</v>
      </c>
      <c r="E18" s="154">
        <f>ROUND($D$18/$D$43*$C$43-$C$18,-2)</f>
        <v>-889200</v>
      </c>
      <c r="F18" s="136">
        <f t="shared" ref="F18:F30" si="4">ROUND((D18/$D$43*$M$7), -2)</f>
        <v>2482000</v>
      </c>
      <c r="G18" s="175">
        <f>ROUND((SUM(E18:F18)),-2)</f>
        <v>1592800</v>
      </c>
      <c r="H18" s="134">
        <f>C18+G18</f>
        <v>36950400</v>
      </c>
      <c r="I18" s="25">
        <f t="shared" ref="I18:J31" si="5">G18/C18</f>
        <v>4.5048306446138879E-2</v>
      </c>
      <c r="J18" s="25">
        <f t="shared" si="5"/>
        <v>0.69476011762847756</v>
      </c>
      <c r="K18" s="35"/>
      <c r="L18" s="105"/>
      <c r="M18" s="105"/>
      <c r="P18" s="105"/>
      <c r="Q18" s="105"/>
    </row>
    <row r="19" spans="2:17">
      <c r="B19" s="132" t="s">
        <v>1</v>
      </c>
      <c r="C19" s="11">
        <v>12983800</v>
      </c>
      <c r="D19" s="12">
        <v>20220000</v>
      </c>
      <c r="E19" s="13">
        <f>ROUND($D$19/$D$43*$C$43-$C$19,-2)</f>
        <v>120600</v>
      </c>
      <c r="F19" s="14">
        <f t="shared" si="4"/>
        <v>943600</v>
      </c>
      <c r="G19" s="15">
        <f t="shared" ref="G19:G30" si="6">ROUND((SUM(E19:F19)),-2)</f>
        <v>1064200</v>
      </c>
      <c r="H19" s="12">
        <f t="shared" ref="H19:H30" si="7">C19+G19</f>
        <v>14048000</v>
      </c>
      <c r="I19" s="4">
        <f t="shared" si="5"/>
        <v>8.1963677813891161E-2</v>
      </c>
      <c r="J19" s="4">
        <f t="shared" si="5"/>
        <v>0.69475766567754693</v>
      </c>
      <c r="K19" s="35"/>
      <c r="L19" s="105"/>
      <c r="M19" s="105"/>
      <c r="P19" s="105"/>
      <c r="Q19" s="105"/>
    </row>
    <row r="20" spans="2:17">
      <c r="B20" s="132" t="s">
        <v>2</v>
      </c>
      <c r="C20" s="11">
        <v>19529800</v>
      </c>
      <c r="D20" s="12">
        <v>30510100</v>
      </c>
      <c r="E20" s="13">
        <f>ROUND($D$20/$D$43*$C$43-$C$20,-2)</f>
        <v>243600</v>
      </c>
      <c r="F20" s="14">
        <f t="shared" si="4"/>
        <v>1423900</v>
      </c>
      <c r="G20" s="15">
        <f t="shared" si="6"/>
        <v>1667500</v>
      </c>
      <c r="H20" s="12">
        <f t="shared" si="7"/>
        <v>21197300</v>
      </c>
      <c r="I20" s="4">
        <f t="shared" si="5"/>
        <v>8.5382338784831383E-2</v>
      </c>
      <c r="J20" s="4">
        <f t="shared" si="5"/>
        <v>0.69476337344027062</v>
      </c>
      <c r="K20" s="35"/>
      <c r="L20" s="105"/>
      <c r="M20" s="105"/>
      <c r="P20" s="105"/>
      <c r="Q20" s="105"/>
    </row>
    <row r="21" spans="2:17">
      <c r="B21" s="132" t="s">
        <v>3</v>
      </c>
      <c r="C21" s="11">
        <v>11574200</v>
      </c>
      <c r="D21" s="12">
        <v>17802400</v>
      </c>
      <c r="E21" s="13">
        <f>ROUND($D$21/$D$43*$C$43-$C$21,-2)</f>
        <v>-36600</v>
      </c>
      <c r="F21" s="14">
        <f t="shared" si="4"/>
        <v>830800</v>
      </c>
      <c r="G21" s="15">
        <f t="shared" si="6"/>
        <v>794200</v>
      </c>
      <c r="H21" s="12">
        <f t="shared" si="7"/>
        <v>12368400</v>
      </c>
      <c r="I21" s="4">
        <f t="shared" si="5"/>
        <v>6.8618133434708226E-2</v>
      </c>
      <c r="J21" s="4">
        <f t="shared" si="5"/>
        <v>0.69476025704399402</v>
      </c>
      <c r="K21" s="35"/>
      <c r="L21" s="105"/>
      <c r="M21" s="105"/>
      <c r="P21" s="105"/>
      <c r="Q21" s="105"/>
    </row>
    <row r="22" spans="2:17">
      <c r="B22" s="132" t="s">
        <v>4</v>
      </c>
      <c r="C22" s="11">
        <v>16234400</v>
      </c>
      <c r="D22" s="12">
        <v>24615400</v>
      </c>
      <c r="E22" s="13">
        <f>ROUND($D$22/$D$43*$C$43-$C$22,-2)</f>
        <v>-281300</v>
      </c>
      <c r="F22" s="14">
        <f t="shared" si="4"/>
        <v>1148800</v>
      </c>
      <c r="G22" s="15">
        <f t="shared" si="6"/>
        <v>867500</v>
      </c>
      <c r="H22" s="12">
        <f t="shared" si="7"/>
        <v>17101900</v>
      </c>
      <c r="I22" s="4">
        <f t="shared" si="5"/>
        <v>5.3435913861922833E-2</v>
      </c>
      <c r="J22" s="4">
        <f t="shared" si="5"/>
        <v>0.6947642532723417</v>
      </c>
      <c r="K22" s="35"/>
      <c r="L22" s="105"/>
      <c r="M22" s="105"/>
      <c r="P22" s="105"/>
      <c r="Q22" s="105"/>
    </row>
    <row r="23" spans="2:17">
      <c r="B23" s="132" t="s">
        <v>5</v>
      </c>
      <c r="C23" s="11">
        <v>22731900</v>
      </c>
      <c r="D23" s="12">
        <v>35675300</v>
      </c>
      <c r="E23" s="13">
        <f>ROUND($D$23/$D$43*$C$43-$C$23,-2)</f>
        <v>389000</v>
      </c>
      <c r="F23" s="14">
        <f t="shared" si="4"/>
        <v>1664900</v>
      </c>
      <c r="G23" s="15">
        <f t="shared" si="6"/>
        <v>2053900</v>
      </c>
      <c r="H23" s="12">
        <f t="shared" si="7"/>
        <v>24785800</v>
      </c>
      <c r="I23" s="4">
        <f t="shared" si="5"/>
        <v>9.0353204087647757E-2</v>
      </c>
      <c r="J23" s="4">
        <f t="shared" si="5"/>
        <v>0.69476080089025183</v>
      </c>
      <c r="K23" s="35"/>
      <c r="L23" s="105"/>
      <c r="M23" s="105"/>
      <c r="P23" s="105"/>
      <c r="Q23" s="105"/>
    </row>
    <row r="24" spans="2:17">
      <c r="B24" s="132" t="s">
        <v>6</v>
      </c>
      <c r="C24" s="26">
        <v>23863600</v>
      </c>
      <c r="D24" s="12">
        <v>37061200</v>
      </c>
      <c r="E24" s="27">
        <f>ROUND($D$24/$D$43*$C$43-$C$24,-2)</f>
        <v>155500</v>
      </c>
      <c r="F24" s="28">
        <f t="shared" si="4"/>
        <v>1729600</v>
      </c>
      <c r="G24" s="15">
        <f t="shared" si="6"/>
        <v>1885100</v>
      </c>
      <c r="H24" s="29">
        <f t="shared" si="7"/>
        <v>25748700</v>
      </c>
      <c r="I24" s="25">
        <f t="shared" si="5"/>
        <v>7.8994787039675496E-2</v>
      </c>
      <c r="J24" s="25">
        <f t="shared" si="5"/>
        <v>0.69476163750768993</v>
      </c>
      <c r="K24" s="35"/>
      <c r="L24" s="105"/>
      <c r="M24" s="105"/>
      <c r="P24" s="105"/>
      <c r="Q24" s="105"/>
    </row>
    <row r="25" spans="2:17" ht="18" customHeight="1">
      <c r="B25" s="132" t="s">
        <v>79</v>
      </c>
      <c r="C25" s="26">
        <v>24770700</v>
      </c>
      <c r="D25" s="12">
        <v>37332500</v>
      </c>
      <c r="E25" s="27">
        <f>ROUND($D$25/$D$43*$C$43-$C$25,-2)</f>
        <v>-575800</v>
      </c>
      <c r="F25" s="28">
        <f t="shared" si="4"/>
        <v>1742200</v>
      </c>
      <c r="G25" s="15">
        <f t="shared" si="6"/>
        <v>1166400</v>
      </c>
      <c r="H25" s="29">
        <f t="shared" si="7"/>
        <v>25937100</v>
      </c>
      <c r="I25" s="25">
        <f t="shared" si="5"/>
        <v>4.7087890128256364E-2</v>
      </c>
      <c r="J25" s="25">
        <f t="shared" si="5"/>
        <v>0.69475925801915217</v>
      </c>
      <c r="K25" s="35"/>
      <c r="L25" s="105"/>
      <c r="M25" s="105"/>
      <c r="P25" s="105"/>
      <c r="Q25" s="105"/>
    </row>
    <row r="26" spans="2:17">
      <c r="B26" s="132" t="s">
        <v>8</v>
      </c>
      <c r="C26" s="26">
        <v>38335600</v>
      </c>
      <c r="D26" s="12">
        <v>59275100</v>
      </c>
      <c r="E26" s="27">
        <f>ROUND($D$26/$D$43*$C$43-$C$26,-2)</f>
        <v>80100</v>
      </c>
      <c r="F26" s="28">
        <f t="shared" si="4"/>
        <v>2766300</v>
      </c>
      <c r="G26" s="15">
        <f t="shared" si="6"/>
        <v>2846400</v>
      </c>
      <c r="H26" s="29">
        <f t="shared" si="7"/>
        <v>41182000</v>
      </c>
      <c r="I26" s="25">
        <f t="shared" si="5"/>
        <v>7.4249522636922333E-2</v>
      </c>
      <c r="J26" s="25">
        <f t="shared" si="5"/>
        <v>0.69476053182533648</v>
      </c>
      <c r="K26" s="35"/>
      <c r="L26" s="105"/>
      <c r="M26" s="105"/>
      <c r="P26" s="105"/>
      <c r="Q26" s="105"/>
    </row>
    <row r="27" spans="2:17" ht="18.75" customHeight="1">
      <c r="B27" s="132" t="s">
        <v>9</v>
      </c>
      <c r="C27" s="26">
        <v>26138700</v>
      </c>
      <c r="D27" s="12">
        <v>39261000</v>
      </c>
      <c r="E27" s="27">
        <f>ROUND($D$27/$D$43*$C$43-$C$27,-2)</f>
        <v>-693900</v>
      </c>
      <c r="F27" s="28">
        <f t="shared" si="4"/>
        <v>1832200</v>
      </c>
      <c r="G27" s="15">
        <f t="shared" si="6"/>
        <v>1138300</v>
      </c>
      <c r="H27" s="29">
        <f t="shared" si="7"/>
        <v>27277000</v>
      </c>
      <c r="I27" s="25">
        <f t="shared" si="5"/>
        <v>4.3548454972894599E-2</v>
      </c>
      <c r="J27" s="25">
        <f t="shared" si="5"/>
        <v>0.69476070400652046</v>
      </c>
      <c r="K27" s="35"/>
      <c r="L27" s="105"/>
      <c r="M27" s="105"/>
      <c r="P27" s="105"/>
      <c r="Q27" s="105"/>
    </row>
    <row r="28" spans="2:17">
      <c r="B28" s="132" t="s">
        <v>10</v>
      </c>
      <c r="C28" s="26">
        <v>31503300</v>
      </c>
      <c r="D28" s="12">
        <v>47440800</v>
      </c>
      <c r="E28" s="27">
        <f>ROUND($D$28/$D$43*$C$43-$C$28,-2)</f>
        <v>-757300</v>
      </c>
      <c r="F28" s="28">
        <f t="shared" si="4"/>
        <v>2214000</v>
      </c>
      <c r="G28" s="15">
        <f t="shared" si="6"/>
        <v>1456700</v>
      </c>
      <c r="H28" s="29">
        <f t="shared" si="7"/>
        <v>32960000</v>
      </c>
      <c r="I28" s="25">
        <f t="shared" si="5"/>
        <v>4.6239600295842023E-2</v>
      </c>
      <c r="J28" s="25">
        <f t="shared" si="5"/>
        <v>0.69476062798266469</v>
      </c>
      <c r="K28" s="35"/>
      <c r="L28" s="105"/>
      <c r="M28" s="105"/>
      <c r="P28" s="105"/>
      <c r="Q28" s="105"/>
    </row>
    <row r="29" spans="2:17">
      <c r="B29" s="132" t="s">
        <v>11</v>
      </c>
      <c r="C29" s="26">
        <v>30892500</v>
      </c>
      <c r="D29" s="12">
        <v>48145100</v>
      </c>
      <c r="E29" s="27">
        <f>ROUND($D$29/$D$43*$C$43-$C$29,-2)</f>
        <v>310000</v>
      </c>
      <c r="F29" s="28">
        <f t="shared" si="4"/>
        <v>2246800</v>
      </c>
      <c r="G29" s="15">
        <f t="shared" si="6"/>
        <v>2556800</v>
      </c>
      <c r="H29" s="29">
        <f t="shared" si="7"/>
        <v>33449300</v>
      </c>
      <c r="I29" s="25">
        <f t="shared" si="5"/>
        <v>8.276442502225459E-2</v>
      </c>
      <c r="J29" s="25">
        <f t="shared" si="5"/>
        <v>0.69476021443511382</v>
      </c>
      <c r="K29" s="35"/>
      <c r="L29" s="105"/>
      <c r="M29" s="105"/>
      <c r="P29" s="105"/>
      <c r="Q29" s="105"/>
    </row>
    <row r="30" spans="2:17">
      <c r="B30" s="141" t="s">
        <v>12</v>
      </c>
      <c r="C30" s="26">
        <v>27113400</v>
      </c>
      <c r="D30" s="12">
        <v>42916500</v>
      </c>
      <c r="E30" s="27">
        <f>ROUND($D$30/$D$43*$C$43-$C$30,-2)</f>
        <v>700500</v>
      </c>
      <c r="F30" s="18">
        <f t="shared" si="4"/>
        <v>2002800</v>
      </c>
      <c r="G30" s="15">
        <f t="shared" si="6"/>
        <v>2703300</v>
      </c>
      <c r="H30" s="19">
        <f t="shared" si="7"/>
        <v>29816700</v>
      </c>
      <c r="I30" s="20">
        <f t="shared" si="5"/>
        <v>9.9703467658058376E-2</v>
      </c>
      <c r="J30" s="20">
        <f t="shared" si="5"/>
        <v>0.69476075635245182</v>
      </c>
      <c r="K30" s="35"/>
      <c r="L30" s="105"/>
      <c r="M30" s="105"/>
      <c r="P30" s="105"/>
      <c r="Q30" s="105"/>
    </row>
    <row r="31" spans="2:17">
      <c r="B31" s="143" t="s">
        <v>104</v>
      </c>
      <c r="C31" s="144">
        <f>SUM(C18:C30)</f>
        <v>321029500</v>
      </c>
      <c r="D31" s="145">
        <f t="shared" ref="D31:H31" si="8">SUM(D18:D30)</f>
        <v>493439800</v>
      </c>
      <c r="E31" s="146">
        <f t="shared" si="8"/>
        <v>-1234800</v>
      </c>
      <c r="F31" s="147">
        <f t="shared" si="8"/>
        <v>23027900</v>
      </c>
      <c r="G31" s="176">
        <f t="shared" si="8"/>
        <v>21793100</v>
      </c>
      <c r="H31" s="145">
        <f t="shared" si="8"/>
        <v>342822600</v>
      </c>
      <c r="I31" s="21">
        <f t="shared" si="5"/>
        <v>6.7885038602371439E-2</v>
      </c>
      <c r="J31" s="21">
        <f t="shared" si="5"/>
        <v>0.69476073879731626</v>
      </c>
      <c r="K31" s="35"/>
      <c r="L31" s="105"/>
      <c r="M31" s="105"/>
      <c r="P31" s="105"/>
      <c r="Q31" s="105"/>
    </row>
    <row r="32" spans="2:17">
      <c r="B32" s="148"/>
      <c r="C32" s="149"/>
      <c r="D32" s="150"/>
      <c r="E32" s="151"/>
      <c r="F32" s="152"/>
      <c r="G32" s="177"/>
      <c r="H32" s="150"/>
      <c r="I32" s="22"/>
      <c r="J32" s="22"/>
      <c r="K32" s="35"/>
      <c r="L32" s="105"/>
      <c r="M32" s="105"/>
      <c r="P32" s="105"/>
      <c r="Q32" s="105"/>
    </row>
    <row r="33" spans="2:17" ht="18" customHeight="1">
      <c r="B33" s="126" t="s">
        <v>60</v>
      </c>
      <c r="C33" s="156"/>
      <c r="D33" s="132"/>
      <c r="E33" s="157"/>
      <c r="F33" s="153"/>
      <c r="G33" s="178" t="s">
        <v>89</v>
      </c>
      <c r="H33" s="132"/>
      <c r="I33" s="4"/>
      <c r="J33" s="4"/>
      <c r="K33" s="35"/>
      <c r="L33" s="105"/>
      <c r="M33" s="105"/>
      <c r="P33" s="105"/>
      <c r="Q33" s="105"/>
    </row>
    <row r="34" spans="2:17">
      <c r="B34" s="132" t="s">
        <v>61</v>
      </c>
      <c r="C34" s="133">
        <v>63908400</v>
      </c>
      <c r="D34" s="134">
        <v>98653100</v>
      </c>
      <c r="E34" s="154">
        <f>ROUND($D$34/$D$43*$C$43-$C$34,-2)</f>
        <v>27900</v>
      </c>
      <c r="F34" s="136">
        <f>ROUND((D34/$D$43*$M$7), -2)</f>
        <v>4604000</v>
      </c>
      <c r="G34" s="175">
        <f>ROUND((SUM(E34:F34)),-2)</f>
        <v>4631900</v>
      </c>
      <c r="H34" s="134">
        <f>C34+G34</f>
        <v>68540300</v>
      </c>
      <c r="I34" s="4">
        <f>G34/C34</f>
        <v>7.2477170450206865E-2</v>
      </c>
      <c r="J34" s="4">
        <f t="shared" ref="J34:J37" si="9">H34/D34</f>
        <v>0.69476073230339441</v>
      </c>
      <c r="K34" s="35"/>
      <c r="L34" s="105"/>
      <c r="M34" s="105"/>
      <c r="P34" s="105"/>
      <c r="Q34" s="105"/>
    </row>
    <row r="35" spans="2:17" ht="20.25">
      <c r="B35" s="132" t="s">
        <v>90</v>
      </c>
      <c r="C35" s="11">
        <v>262574900</v>
      </c>
      <c r="D35" s="12">
        <v>406992500</v>
      </c>
      <c r="E35" s="13">
        <f>ROUND($D$35/$D$43*$C$43-$C$35,-2)</f>
        <v>1193800</v>
      </c>
      <c r="F35" s="14">
        <f>ROUND((D35/$D$43*$M$7), -2)</f>
        <v>18993600</v>
      </c>
      <c r="G35" s="15">
        <f>ROUND((SUM(E35:F35)),-2)</f>
        <v>20187400</v>
      </c>
      <c r="H35" s="12">
        <f>C35+G35</f>
        <v>282762300</v>
      </c>
      <c r="I35" s="4">
        <f>G35/C35</f>
        <v>7.6882443828408586E-2</v>
      </c>
      <c r="J35" s="4">
        <f t="shared" si="9"/>
        <v>0.69476046855900297</v>
      </c>
      <c r="K35" s="158"/>
      <c r="L35" s="105"/>
      <c r="M35" s="105"/>
      <c r="P35" s="105"/>
      <c r="Q35" s="105"/>
    </row>
    <row r="36" spans="2:17" ht="20.25">
      <c r="B36" s="141" t="s">
        <v>91</v>
      </c>
      <c r="C36" s="16">
        <v>36028900</v>
      </c>
      <c r="D36" s="19">
        <v>55937300</v>
      </c>
      <c r="E36" s="13">
        <f>ROUND($D$36/$D$43*$C$43-$C$36,-2)</f>
        <v>223600</v>
      </c>
      <c r="F36" s="18">
        <f>ROUND((D36/$D$43*$M$7), -2)</f>
        <v>2610500</v>
      </c>
      <c r="G36" s="30">
        <f>ROUND((SUM(E36:F36)),-2)</f>
        <v>2834100</v>
      </c>
      <c r="H36" s="19">
        <f>C36+G36</f>
        <v>38863000</v>
      </c>
      <c r="I36" s="20">
        <f>G36/C36</f>
        <v>7.8661852013244923E-2</v>
      </c>
      <c r="J36" s="20">
        <f t="shared" si="9"/>
        <v>0.69476002595763475</v>
      </c>
      <c r="K36" s="159"/>
      <c r="L36" s="105"/>
      <c r="M36" s="105"/>
      <c r="P36" s="105"/>
      <c r="Q36" s="105"/>
    </row>
    <row r="37" spans="2:17">
      <c r="B37" s="143" t="s">
        <v>59</v>
      </c>
      <c r="C37" s="144">
        <f>SUM(C34:C36)</f>
        <v>362512200</v>
      </c>
      <c r="D37" s="145">
        <f>SUM(D34:D36)</f>
        <v>561582900</v>
      </c>
      <c r="E37" s="146">
        <f t="shared" ref="E37" si="10">SUM(E34:E36)</f>
        <v>1445300</v>
      </c>
      <c r="F37" s="147">
        <f>SUM(F34:F36)</f>
        <v>26208100</v>
      </c>
      <c r="G37" s="176">
        <f>SUM(G34:G36)</f>
        <v>27653400</v>
      </c>
      <c r="H37" s="145">
        <f>SUM(H34:H36)</f>
        <v>390165600</v>
      </c>
      <c r="I37" s="21">
        <f>G37/C37</f>
        <v>7.6282674072762235E-2</v>
      </c>
      <c r="J37" s="21">
        <f t="shared" si="9"/>
        <v>0.69476047080493375</v>
      </c>
      <c r="K37" s="35"/>
      <c r="L37" s="105"/>
      <c r="M37" s="105"/>
      <c r="P37" s="105"/>
      <c r="Q37" s="105"/>
    </row>
    <row r="38" spans="2:17">
      <c r="B38" s="148"/>
      <c r="C38" s="149"/>
      <c r="D38" s="150"/>
      <c r="E38" s="151"/>
      <c r="F38" s="152"/>
      <c r="G38" s="177"/>
      <c r="H38" s="150"/>
      <c r="I38" s="22"/>
      <c r="J38" s="22"/>
      <c r="K38" s="35"/>
      <c r="L38" s="105"/>
      <c r="M38" s="105"/>
      <c r="P38" s="105"/>
      <c r="Q38" s="105"/>
    </row>
    <row r="39" spans="2:17" s="161" customFormat="1" ht="21">
      <c r="B39" s="143" t="s">
        <v>62</v>
      </c>
      <c r="C39" s="144">
        <f>C37+C31+C15</f>
        <v>1169803300</v>
      </c>
      <c r="D39" s="145">
        <f>SUM(D37,D31,D15)</f>
        <v>1805927600</v>
      </c>
      <c r="E39" s="146">
        <f>SUM(E15,E31,E37)</f>
        <v>604500</v>
      </c>
      <c r="F39" s="147">
        <f>SUM(F15,F31,F37)</f>
        <v>84279500</v>
      </c>
      <c r="G39" s="176">
        <f>G15+G31+G37</f>
        <v>84884000</v>
      </c>
      <c r="H39" s="145">
        <f>H15+H31+H37</f>
        <v>1254687300</v>
      </c>
      <c r="I39" s="21">
        <f>G39/C39</f>
        <v>7.2562626554395937E-2</v>
      </c>
      <c r="J39" s="21">
        <f>H39/D39</f>
        <v>0.69476057622686538</v>
      </c>
      <c r="K39" s="160"/>
    </row>
    <row r="40" spans="2:17">
      <c r="B40" s="148"/>
      <c r="C40" s="149"/>
      <c r="D40" s="150"/>
      <c r="E40" s="151"/>
      <c r="F40" s="152"/>
      <c r="G40" s="177"/>
      <c r="H40" s="150"/>
      <c r="I40" s="22"/>
      <c r="J40" s="22"/>
      <c r="K40" s="162"/>
      <c r="L40" s="105"/>
      <c r="M40" s="105"/>
      <c r="P40" s="105"/>
      <c r="Q40" s="105"/>
    </row>
    <row r="41" spans="2:17" ht="20.25">
      <c r="B41" s="132" t="s">
        <v>95</v>
      </c>
      <c r="C41" s="133">
        <v>80045700</v>
      </c>
      <c r="D41" s="134">
        <v>122577000</v>
      </c>
      <c r="E41" s="154">
        <f>ROUND($D$41/$D$43*$C$43-$C$41,-2)</f>
        <v>-604500</v>
      </c>
      <c r="F41" s="136">
        <f>ROUND((D41/$D$43*$M$7), -2)</f>
        <v>5720500</v>
      </c>
      <c r="G41" s="175">
        <f>ROUND((SUM(E41:F41)),-2)</f>
        <v>5116000</v>
      </c>
      <c r="H41" s="134">
        <f>C41+G41</f>
        <v>85161700</v>
      </c>
      <c r="I41" s="4">
        <f>G41/C41</f>
        <v>6.39134894191693E-2</v>
      </c>
      <c r="J41" s="4">
        <f t="shared" ref="J41:J43" si="11">H41/D41</f>
        <v>0.69476084420405138</v>
      </c>
      <c r="K41" s="162"/>
      <c r="L41" s="105"/>
      <c r="M41" s="105"/>
      <c r="P41" s="105"/>
      <c r="Q41" s="105"/>
    </row>
    <row r="42" spans="2:17">
      <c r="B42" s="148"/>
      <c r="C42" s="149"/>
      <c r="D42" s="150"/>
      <c r="E42" s="151"/>
      <c r="F42" s="152"/>
      <c r="G42" s="177"/>
      <c r="H42" s="150"/>
      <c r="I42" s="22"/>
      <c r="J42" s="22"/>
      <c r="K42" s="162"/>
      <c r="L42" s="105"/>
      <c r="M42" s="105"/>
      <c r="P42" s="105"/>
      <c r="Q42" s="105"/>
    </row>
    <row r="43" spans="2:17" ht="21.75" thickBot="1">
      <c r="B43" s="163" t="s">
        <v>63</v>
      </c>
      <c r="C43" s="164">
        <f>C41+C39</f>
        <v>1249849000</v>
      </c>
      <c r="D43" s="165">
        <f>D41+D39</f>
        <v>1928504600</v>
      </c>
      <c r="E43" s="166">
        <f t="shared" ref="E43:H43" si="12">E41+E39</f>
        <v>0</v>
      </c>
      <c r="F43" s="167">
        <f t="shared" si="12"/>
        <v>90000000</v>
      </c>
      <c r="G43" s="179">
        <f t="shared" si="12"/>
        <v>90000000</v>
      </c>
      <c r="H43" s="164">
        <f t="shared" si="12"/>
        <v>1339849000</v>
      </c>
      <c r="I43" s="31">
        <f>G43/C43</f>
        <v>7.2008698650797009E-2</v>
      </c>
      <c r="J43" s="31">
        <f t="shared" si="11"/>
        <v>0.69476059325966866</v>
      </c>
      <c r="K43" s="162"/>
      <c r="L43" s="105"/>
      <c r="M43" s="105"/>
      <c r="P43" s="105"/>
      <c r="Q43" s="105"/>
    </row>
    <row r="44" spans="2:17">
      <c r="B44" s="241" t="s">
        <v>105</v>
      </c>
      <c r="C44" s="241"/>
      <c r="D44" s="241"/>
      <c r="E44" s="241"/>
      <c r="F44" s="241"/>
      <c r="G44" s="241"/>
      <c r="H44" s="241"/>
      <c r="I44" s="241"/>
      <c r="J44" s="241"/>
      <c r="K44" s="103"/>
      <c r="L44" s="105"/>
      <c r="M44" s="105"/>
      <c r="P44" s="105"/>
      <c r="Q44" s="105"/>
    </row>
    <row r="45" spans="2:17" ht="32.25" customHeight="1">
      <c r="B45" s="242" t="s">
        <v>135</v>
      </c>
      <c r="C45" s="242"/>
      <c r="D45" s="242"/>
      <c r="E45" s="242"/>
      <c r="F45" s="242"/>
      <c r="G45" s="242"/>
      <c r="H45" s="242"/>
      <c r="I45" s="242"/>
      <c r="J45" s="242"/>
      <c r="L45" s="105"/>
      <c r="M45" s="105"/>
      <c r="P45" s="105"/>
      <c r="Q45" s="105"/>
    </row>
    <row r="46" spans="2:17" ht="16.5" customHeight="1">
      <c r="B46" s="243" t="s">
        <v>96</v>
      </c>
      <c r="C46" s="243"/>
      <c r="D46" s="243"/>
      <c r="E46" s="243"/>
      <c r="F46" s="243"/>
      <c r="G46" s="243"/>
      <c r="H46" s="243"/>
      <c r="I46" s="243"/>
      <c r="J46" s="243"/>
      <c r="K46" s="103"/>
      <c r="L46" s="105"/>
      <c r="M46" s="105"/>
      <c r="P46" s="105"/>
      <c r="Q46" s="105"/>
    </row>
    <row r="47" spans="2:17">
      <c r="C47" s="103"/>
      <c r="D47" s="111"/>
      <c r="E47" s="103"/>
      <c r="F47" s="103"/>
      <c r="G47" s="103"/>
      <c r="H47" s="103"/>
      <c r="I47" s="103"/>
      <c r="J47" s="103"/>
      <c r="K47" s="168"/>
      <c r="L47" s="105"/>
      <c r="M47" s="105"/>
      <c r="P47" s="105"/>
      <c r="Q47" s="105"/>
    </row>
    <row r="48" spans="2:17">
      <c r="B48" s="169"/>
      <c r="C48" s="170"/>
      <c r="D48" s="170"/>
      <c r="E48" s="103"/>
      <c r="F48" s="103"/>
      <c r="G48" s="170"/>
      <c r="H48" s="103"/>
      <c r="I48" s="32"/>
      <c r="J48" s="111"/>
      <c r="K48" s="103"/>
      <c r="L48" s="105"/>
      <c r="M48" s="105"/>
      <c r="P48" s="105"/>
      <c r="Q48" s="105"/>
    </row>
    <row r="49" spans="2:17">
      <c r="B49" s="34"/>
      <c r="C49" s="33"/>
      <c r="D49" s="103"/>
      <c r="E49" s="103"/>
      <c r="F49" s="103"/>
      <c r="G49" s="103"/>
      <c r="H49" s="103"/>
      <c r="I49" s="103"/>
      <c r="J49" s="103"/>
      <c r="K49" s="103"/>
      <c r="L49" s="105"/>
      <c r="M49" s="105"/>
      <c r="P49" s="105"/>
      <c r="Q49" s="105"/>
    </row>
    <row r="50" spans="2:17">
      <c r="B50" s="171"/>
      <c r="C50" s="171"/>
      <c r="D50" s="111"/>
      <c r="E50" s="103"/>
      <c r="F50" s="103"/>
      <c r="G50" s="103"/>
      <c r="H50" s="103"/>
      <c r="I50" s="103"/>
      <c r="J50" s="103"/>
      <c r="K50" s="103"/>
      <c r="L50" s="105"/>
      <c r="M50" s="105"/>
      <c r="P50" s="105"/>
      <c r="Q50" s="105"/>
    </row>
    <row r="51" spans="2:17">
      <c r="B51" s="171"/>
      <c r="C51" s="171"/>
      <c r="D51" s="103"/>
      <c r="E51" s="103"/>
      <c r="F51" s="103"/>
      <c r="G51" s="103"/>
      <c r="H51" s="103"/>
      <c r="I51" s="103"/>
      <c r="J51" s="103"/>
      <c r="K51" s="103"/>
      <c r="L51" s="105"/>
      <c r="M51" s="105"/>
      <c r="P51" s="105"/>
      <c r="Q51" s="105"/>
    </row>
    <row r="52" spans="2:17">
      <c r="B52" s="171"/>
      <c r="C52" s="171"/>
      <c r="D52" s="103"/>
      <c r="E52" s="103"/>
      <c r="F52" s="103"/>
      <c r="G52" s="103"/>
      <c r="H52" s="103"/>
      <c r="I52" s="103"/>
      <c r="J52" s="103"/>
      <c r="K52" s="103"/>
      <c r="L52" s="105"/>
      <c r="M52" s="105"/>
      <c r="P52" s="105"/>
      <c r="Q52" s="105"/>
    </row>
    <row r="53" spans="2:17">
      <c r="B53" s="103"/>
      <c r="C53" s="103"/>
      <c r="D53" s="103"/>
      <c r="J53" s="103"/>
      <c r="K53" s="103"/>
      <c r="L53" s="105"/>
      <c r="M53" s="105"/>
      <c r="P53" s="105"/>
      <c r="Q53" s="105"/>
    </row>
    <row r="54" spans="2:17">
      <c r="B54" s="103"/>
      <c r="C54" s="103"/>
      <c r="D54" s="103"/>
      <c r="L54" s="105"/>
      <c r="M54" s="105"/>
      <c r="P54" s="105"/>
      <c r="Q54" s="105"/>
    </row>
    <row r="55" spans="2:17">
      <c r="B55" s="103"/>
      <c r="C55" s="103"/>
      <c r="D55" s="103"/>
      <c r="J55" s="103"/>
      <c r="K55" s="103"/>
      <c r="L55" s="105"/>
      <c r="M55" s="105"/>
      <c r="P55" s="105"/>
      <c r="Q55" s="105"/>
    </row>
    <row r="56" spans="2:17">
      <c r="B56" s="103"/>
      <c r="C56" s="103"/>
      <c r="D56" s="103"/>
      <c r="J56" s="103"/>
      <c r="K56" s="103"/>
      <c r="L56" s="105"/>
      <c r="M56" s="105"/>
      <c r="P56" s="105"/>
      <c r="Q56" s="105"/>
    </row>
    <row r="57" spans="2:17">
      <c r="B57" s="103"/>
      <c r="C57" s="103"/>
      <c r="D57" s="103"/>
      <c r="J57" s="103"/>
      <c r="K57" s="103"/>
      <c r="L57" s="105"/>
      <c r="M57" s="105"/>
      <c r="P57" s="105"/>
      <c r="Q57" s="105"/>
    </row>
    <row r="58" spans="2:17">
      <c r="B58" s="103"/>
      <c r="C58" s="103"/>
      <c r="D58" s="103"/>
      <c r="J58" s="103"/>
      <c r="K58" s="103"/>
      <c r="L58" s="105"/>
      <c r="M58" s="105"/>
      <c r="P58" s="105"/>
      <c r="Q58" s="105"/>
    </row>
    <row r="59" spans="2:17">
      <c r="B59" s="103"/>
      <c r="C59" s="103"/>
      <c r="D59" s="103"/>
      <c r="J59" s="103"/>
      <c r="K59" s="103"/>
      <c r="L59" s="105"/>
      <c r="M59" s="105"/>
      <c r="P59" s="105"/>
      <c r="Q59" s="105"/>
    </row>
    <row r="60" spans="2:17">
      <c r="B60" s="103"/>
      <c r="C60" s="103"/>
      <c r="D60" s="103"/>
      <c r="J60" s="103"/>
      <c r="K60" s="103"/>
      <c r="L60" s="105"/>
      <c r="M60" s="105"/>
      <c r="P60" s="105"/>
      <c r="Q60" s="105"/>
    </row>
    <row r="61" spans="2:17">
      <c r="B61" s="103"/>
      <c r="C61" s="103"/>
      <c r="D61" s="103"/>
      <c r="J61" s="103"/>
      <c r="K61" s="103"/>
      <c r="L61" s="105"/>
      <c r="M61" s="105"/>
      <c r="P61" s="105"/>
      <c r="Q61" s="105"/>
    </row>
    <row r="62" spans="2:17">
      <c r="B62" s="103"/>
      <c r="C62" s="103"/>
      <c r="D62" s="103"/>
      <c r="J62" s="103"/>
      <c r="K62" s="103"/>
      <c r="L62" s="105"/>
      <c r="M62" s="105"/>
      <c r="P62" s="105"/>
      <c r="Q62" s="105"/>
    </row>
    <row r="63" spans="2:17">
      <c r="B63" s="103"/>
      <c r="C63" s="103"/>
      <c r="D63" s="103"/>
      <c r="J63" s="103"/>
      <c r="K63" s="103"/>
      <c r="L63" s="105"/>
      <c r="M63" s="105"/>
      <c r="P63" s="105"/>
      <c r="Q63" s="105"/>
    </row>
    <row r="64" spans="2:17">
      <c r="B64" s="103"/>
      <c r="C64" s="103"/>
      <c r="D64" s="103"/>
      <c r="J64" s="103"/>
      <c r="K64" s="103"/>
      <c r="L64" s="105"/>
      <c r="M64" s="105"/>
      <c r="P64" s="105"/>
      <c r="Q64" s="105"/>
    </row>
    <row r="65" spans="2:17">
      <c r="B65" s="103"/>
      <c r="C65" s="103"/>
      <c r="D65" s="103"/>
      <c r="J65" s="103"/>
      <c r="K65" s="103"/>
      <c r="L65" s="105"/>
      <c r="M65" s="105"/>
      <c r="P65" s="105"/>
      <c r="Q65" s="105"/>
    </row>
    <row r="66" spans="2:17">
      <c r="B66" s="103"/>
      <c r="C66" s="103"/>
      <c r="D66" s="103"/>
      <c r="J66" s="103"/>
      <c r="K66" s="103"/>
      <c r="L66" s="105"/>
      <c r="M66" s="105"/>
      <c r="P66" s="105"/>
      <c r="Q66" s="105"/>
    </row>
    <row r="67" spans="2:17">
      <c r="B67" s="103"/>
      <c r="C67" s="103"/>
      <c r="D67" s="103"/>
      <c r="J67" s="103"/>
      <c r="K67" s="103"/>
      <c r="L67" s="105"/>
      <c r="M67" s="105"/>
      <c r="P67" s="105"/>
      <c r="Q67" s="105"/>
    </row>
    <row r="68" spans="2:17">
      <c r="B68" s="103"/>
      <c r="C68" s="103"/>
      <c r="D68" s="103"/>
      <c r="J68" s="103"/>
      <c r="K68" s="103"/>
      <c r="L68" s="105"/>
      <c r="M68" s="105"/>
      <c r="P68" s="105"/>
      <c r="Q68" s="105"/>
    </row>
    <row r="69" spans="2:17">
      <c r="B69" s="103"/>
      <c r="C69" s="103"/>
      <c r="D69" s="103"/>
      <c r="J69" s="103"/>
      <c r="K69" s="103"/>
      <c r="L69" s="105"/>
      <c r="M69" s="105"/>
      <c r="P69" s="105"/>
      <c r="Q69" s="105"/>
    </row>
    <row r="70" spans="2:17">
      <c r="B70" s="103"/>
      <c r="C70" s="103"/>
      <c r="D70" s="103"/>
      <c r="J70" s="103"/>
      <c r="K70" s="103"/>
      <c r="L70" s="105"/>
      <c r="M70" s="105"/>
      <c r="P70" s="105"/>
      <c r="Q70" s="105"/>
    </row>
    <row r="71" spans="2:17">
      <c r="B71" s="103"/>
      <c r="C71" s="103"/>
      <c r="D71" s="103"/>
      <c r="J71" s="103"/>
      <c r="K71" s="103"/>
      <c r="L71" s="105"/>
      <c r="M71" s="105"/>
      <c r="P71" s="105"/>
      <c r="Q71" s="105"/>
    </row>
    <row r="72" spans="2:17">
      <c r="B72" s="103"/>
      <c r="C72" s="103"/>
      <c r="D72" s="103"/>
      <c r="J72" s="103"/>
      <c r="K72" s="103"/>
      <c r="L72" s="105"/>
      <c r="M72" s="105"/>
      <c r="P72" s="105"/>
      <c r="Q72" s="105"/>
    </row>
    <row r="73" spans="2:17">
      <c r="B73" s="103"/>
      <c r="C73" s="103"/>
      <c r="D73" s="103"/>
      <c r="J73" s="103"/>
      <c r="K73" s="103"/>
      <c r="L73" s="105"/>
      <c r="M73" s="105"/>
      <c r="P73" s="105"/>
      <c r="Q73" s="105"/>
    </row>
    <row r="74" spans="2:17">
      <c r="B74" s="103"/>
      <c r="C74" s="103"/>
      <c r="D74" s="103"/>
      <c r="J74" s="103"/>
      <c r="K74" s="103"/>
      <c r="L74" s="105"/>
      <c r="M74" s="105"/>
      <c r="P74" s="105"/>
      <c r="Q74" s="105"/>
    </row>
    <row r="75" spans="2:17">
      <c r="B75" s="103"/>
      <c r="C75" s="103"/>
      <c r="D75" s="103"/>
      <c r="J75" s="103"/>
      <c r="K75" s="103"/>
      <c r="L75" s="105"/>
      <c r="M75" s="105"/>
      <c r="P75" s="105"/>
      <c r="Q75" s="105"/>
    </row>
    <row r="76" spans="2:17">
      <c r="B76" s="103"/>
      <c r="C76" s="103"/>
      <c r="D76" s="103"/>
      <c r="J76" s="103"/>
      <c r="K76" s="103"/>
      <c r="L76" s="105"/>
      <c r="M76" s="105"/>
      <c r="P76" s="105"/>
      <c r="Q76" s="105"/>
    </row>
    <row r="77" spans="2:17">
      <c r="B77" s="103"/>
      <c r="C77" s="103"/>
      <c r="D77" s="103"/>
      <c r="J77" s="103"/>
      <c r="K77" s="103"/>
      <c r="L77" s="105"/>
      <c r="M77" s="105"/>
      <c r="P77" s="105"/>
      <c r="Q77" s="105"/>
    </row>
    <row r="78" spans="2:17">
      <c r="B78" s="103"/>
      <c r="C78" s="103"/>
      <c r="D78" s="103"/>
      <c r="J78" s="103"/>
      <c r="K78" s="103"/>
      <c r="L78" s="105"/>
      <c r="M78" s="105"/>
      <c r="P78" s="105"/>
      <c r="Q78" s="105"/>
    </row>
    <row r="79" spans="2:17">
      <c r="B79" s="103"/>
      <c r="C79" s="103"/>
      <c r="D79" s="103"/>
      <c r="K79" s="103"/>
      <c r="L79" s="105"/>
      <c r="M79" s="105"/>
      <c r="P79" s="105"/>
      <c r="Q79" s="105"/>
    </row>
    <row r="80" spans="2:17">
      <c r="B80" s="103"/>
      <c r="C80" s="103"/>
      <c r="D80" s="103"/>
      <c r="J80" s="103"/>
      <c r="K80" s="103"/>
      <c r="L80" s="105"/>
      <c r="M80" s="105"/>
      <c r="P80" s="105"/>
      <c r="Q80" s="105"/>
    </row>
    <row r="81" spans="2:17">
      <c r="B81" s="103"/>
      <c r="C81" s="103"/>
      <c r="D81" s="103"/>
      <c r="J81" s="103"/>
      <c r="K81" s="103"/>
      <c r="L81" s="105"/>
      <c r="M81" s="105"/>
      <c r="P81" s="105"/>
      <c r="Q81" s="105"/>
    </row>
    <row r="82" spans="2:17">
      <c r="B82" s="103"/>
      <c r="C82" s="103"/>
      <c r="D82" s="103"/>
      <c r="E82" s="103"/>
      <c r="F82" s="103"/>
      <c r="G82" s="103"/>
      <c r="H82" s="103"/>
      <c r="I82" s="103"/>
      <c r="J82" s="103"/>
      <c r="K82" s="103"/>
      <c r="L82" s="105"/>
      <c r="M82" s="105"/>
      <c r="P82" s="105"/>
      <c r="Q82" s="105"/>
    </row>
    <row r="83" spans="2:17">
      <c r="B83" s="103"/>
      <c r="C83" s="103"/>
      <c r="D83" s="103"/>
      <c r="E83" s="103"/>
      <c r="F83" s="103"/>
      <c r="G83" s="103"/>
      <c r="H83" s="103"/>
      <c r="I83" s="103"/>
      <c r="J83" s="103"/>
      <c r="K83" s="103"/>
      <c r="L83" s="105"/>
      <c r="M83" s="105"/>
      <c r="P83" s="105"/>
      <c r="Q83" s="105"/>
    </row>
    <row r="84" spans="2:17">
      <c r="B84" s="103"/>
      <c r="C84" s="103"/>
      <c r="D84" s="103"/>
      <c r="E84" s="103"/>
      <c r="F84" s="103"/>
      <c r="G84" s="103"/>
      <c r="H84" s="103"/>
      <c r="I84" s="103"/>
      <c r="J84" s="103"/>
      <c r="K84" s="103"/>
      <c r="L84" s="105"/>
      <c r="M84" s="105"/>
      <c r="P84" s="105"/>
      <c r="Q84" s="105"/>
    </row>
    <row r="85" spans="2:17">
      <c r="B85" s="103"/>
      <c r="C85" s="103"/>
      <c r="D85" s="103"/>
      <c r="E85" s="103"/>
      <c r="F85" s="103"/>
      <c r="G85" s="103"/>
      <c r="H85" s="103"/>
      <c r="I85" s="103"/>
      <c r="J85" s="103"/>
      <c r="K85" s="103"/>
      <c r="L85" s="105"/>
      <c r="M85" s="105"/>
      <c r="P85" s="105"/>
      <c r="Q85" s="105"/>
    </row>
    <row r="86" spans="2:17">
      <c r="B86" s="103"/>
      <c r="C86" s="103"/>
      <c r="D86" s="103"/>
      <c r="E86" s="103"/>
      <c r="F86" s="103"/>
      <c r="G86" s="103"/>
      <c r="H86" s="103"/>
      <c r="I86" s="103"/>
      <c r="J86" s="103"/>
      <c r="K86" s="103"/>
      <c r="L86" s="105"/>
      <c r="M86" s="105"/>
      <c r="P86" s="105"/>
      <c r="Q86" s="105"/>
    </row>
    <row r="87" spans="2:17">
      <c r="B87" s="103"/>
      <c r="C87" s="103"/>
      <c r="D87" s="103"/>
      <c r="E87" s="103"/>
      <c r="F87" s="103"/>
      <c r="G87" s="103"/>
      <c r="H87" s="103"/>
      <c r="I87" s="103"/>
      <c r="J87" s="103"/>
      <c r="K87" s="103"/>
      <c r="L87" s="105"/>
      <c r="M87" s="105"/>
      <c r="P87" s="105"/>
      <c r="Q87" s="105"/>
    </row>
    <row r="88" spans="2:17">
      <c r="B88" s="103"/>
      <c r="C88" s="103"/>
      <c r="D88" s="103"/>
      <c r="E88" s="103"/>
      <c r="F88" s="103"/>
      <c r="G88" s="103"/>
      <c r="H88" s="103"/>
      <c r="I88" s="103"/>
      <c r="J88" s="103"/>
      <c r="K88" s="103"/>
      <c r="L88" s="105"/>
      <c r="M88" s="105"/>
      <c r="P88" s="105"/>
      <c r="Q88" s="105"/>
    </row>
    <row r="89" spans="2:17">
      <c r="B89" s="103"/>
      <c r="C89" s="103"/>
      <c r="D89" s="103"/>
      <c r="E89" s="103"/>
      <c r="F89" s="103"/>
      <c r="G89" s="103"/>
      <c r="H89" s="103"/>
      <c r="I89" s="103"/>
      <c r="J89" s="103"/>
      <c r="K89" s="103"/>
      <c r="L89" s="105"/>
      <c r="M89" s="105"/>
      <c r="P89" s="105"/>
      <c r="Q89" s="105"/>
    </row>
    <row r="90" spans="2:17">
      <c r="B90" s="103"/>
      <c r="C90" s="103"/>
      <c r="D90" s="103"/>
      <c r="E90" s="103"/>
      <c r="F90" s="103"/>
      <c r="G90" s="103"/>
      <c r="H90" s="103"/>
      <c r="I90" s="103"/>
      <c r="J90" s="103"/>
      <c r="K90" s="103"/>
      <c r="L90" s="105"/>
      <c r="M90" s="105"/>
      <c r="P90" s="105"/>
      <c r="Q90" s="105"/>
    </row>
    <row r="91" spans="2:17">
      <c r="B91" s="103"/>
      <c r="C91" s="103"/>
      <c r="D91" s="103"/>
      <c r="E91" s="103"/>
      <c r="F91" s="103"/>
      <c r="G91" s="103"/>
      <c r="H91" s="103"/>
      <c r="I91" s="103"/>
      <c r="J91" s="103"/>
      <c r="K91" s="103"/>
      <c r="L91" s="105"/>
      <c r="M91" s="105"/>
      <c r="P91" s="105"/>
      <c r="Q91" s="105"/>
    </row>
    <row r="92" spans="2:17">
      <c r="B92" s="103"/>
      <c r="C92" s="103"/>
      <c r="D92" s="103"/>
      <c r="E92" s="103"/>
      <c r="F92" s="103"/>
      <c r="G92" s="103"/>
      <c r="H92" s="103"/>
      <c r="I92" s="103"/>
      <c r="J92" s="103"/>
      <c r="K92" s="103"/>
      <c r="L92" s="105"/>
      <c r="M92" s="105"/>
      <c r="P92" s="105"/>
      <c r="Q92" s="105"/>
    </row>
    <row r="93" spans="2:17">
      <c r="B93" s="103"/>
      <c r="C93" s="103"/>
      <c r="D93" s="103"/>
      <c r="E93" s="103"/>
      <c r="F93" s="103"/>
      <c r="G93" s="103"/>
      <c r="H93" s="103"/>
      <c r="I93" s="103"/>
      <c r="J93" s="103"/>
      <c r="K93" s="103"/>
      <c r="L93" s="105"/>
      <c r="M93" s="105"/>
      <c r="P93" s="105"/>
      <c r="Q93" s="105"/>
    </row>
    <row r="94" spans="2:17">
      <c r="B94" s="103"/>
      <c r="C94" s="103"/>
      <c r="D94" s="103"/>
      <c r="E94" s="103"/>
      <c r="F94" s="103"/>
      <c r="G94" s="103"/>
      <c r="H94" s="103"/>
      <c r="I94" s="103"/>
      <c r="J94" s="103"/>
      <c r="K94" s="103"/>
      <c r="L94" s="105"/>
      <c r="M94" s="105"/>
      <c r="P94" s="105"/>
      <c r="Q94" s="105"/>
    </row>
    <row r="95" spans="2:17">
      <c r="B95" s="103"/>
      <c r="C95" s="103"/>
      <c r="D95" s="103"/>
      <c r="E95" s="103"/>
      <c r="F95" s="103"/>
      <c r="G95" s="103"/>
      <c r="H95" s="103"/>
      <c r="I95" s="103"/>
      <c r="J95" s="103"/>
      <c r="K95" s="103"/>
      <c r="L95" s="105"/>
      <c r="M95" s="105"/>
      <c r="P95" s="105"/>
      <c r="Q95" s="105"/>
    </row>
    <row r="96" spans="2:17">
      <c r="B96" s="103"/>
      <c r="C96" s="103"/>
      <c r="D96" s="103"/>
      <c r="E96" s="103"/>
      <c r="F96" s="103"/>
      <c r="G96" s="103"/>
      <c r="H96" s="103"/>
      <c r="I96" s="103"/>
      <c r="J96" s="103"/>
      <c r="K96" s="103"/>
      <c r="L96" s="105"/>
      <c r="M96" s="105"/>
      <c r="P96" s="105"/>
      <c r="Q96" s="105"/>
    </row>
    <row r="97" spans="2:17">
      <c r="B97" s="103"/>
      <c r="C97" s="103"/>
      <c r="D97" s="103"/>
      <c r="E97" s="103"/>
      <c r="F97" s="103"/>
      <c r="G97" s="103"/>
      <c r="H97" s="103"/>
      <c r="I97" s="103"/>
      <c r="J97" s="103"/>
      <c r="K97" s="103"/>
      <c r="L97" s="105"/>
      <c r="M97" s="105"/>
      <c r="P97" s="105"/>
      <c r="Q97" s="105"/>
    </row>
    <row r="98" spans="2:17">
      <c r="B98" s="103"/>
      <c r="C98" s="103"/>
      <c r="D98" s="103"/>
      <c r="E98" s="103"/>
      <c r="F98" s="103"/>
      <c r="G98" s="103"/>
      <c r="H98" s="103"/>
      <c r="I98" s="103"/>
      <c r="J98" s="103"/>
      <c r="K98" s="103"/>
      <c r="L98" s="105"/>
      <c r="M98" s="105"/>
      <c r="P98" s="105"/>
      <c r="Q98" s="105"/>
    </row>
    <row r="99" spans="2:17">
      <c r="B99" s="103"/>
      <c r="C99" s="103"/>
      <c r="D99" s="103"/>
      <c r="E99" s="103"/>
      <c r="F99" s="103"/>
      <c r="G99" s="103"/>
      <c r="H99" s="103"/>
      <c r="I99" s="103"/>
      <c r="J99" s="103"/>
      <c r="K99" s="103"/>
      <c r="L99" s="105"/>
      <c r="M99" s="105"/>
      <c r="P99" s="105"/>
      <c r="Q99" s="105"/>
    </row>
    <row r="100" spans="2:17">
      <c r="B100" s="103"/>
      <c r="C100" s="103"/>
      <c r="D100" s="103"/>
      <c r="E100" s="103"/>
      <c r="F100" s="103"/>
      <c r="G100" s="103"/>
      <c r="H100" s="103"/>
      <c r="I100" s="103"/>
      <c r="J100" s="103"/>
      <c r="K100" s="103"/>
      <c r="L100" s="105"/>
      <c r="M100" s="105"/>
      <c r="P100" s="105"/>
      <c r="Q100" s="105"/>
    </row>
    <row r="101" spans="2:17">
      <c r="B101" s="103"/>
      <c r="C101" s="103"/>
      <c r="D101" s="103"/>
      <c r="E101" s="103"/>
      <c r="F101" s="103"/>
      <c r="G101" s="103"/>
      <c r="H101" s="103"/>
      <c r="I101" s="103"/>
      <c r="J101" s="103"/>
      <c r="K101" s="103"/>
      <c r="L101" s="105"/>
      <c r="M101" s="105"/>
      <c r="P101" s="105"/>
      <c r="Q101" s="105"/>
    </row>
    <row r="102" spans="2:17">
      <c r="B102" s="103"/>
      <c r="C102" s="103"/>
      <c r="D102" s="103"/>
      <c r="E102" s="103"/>
      <c r="F102" s="103"/>
      <c r="G102" s="103"/>
      <c r="H102" s="103"/>
      <c r="I102" s="103"/>
      <c r="J102" s="103"/>
      <c r="K102" s="103"/>
      <c r="L102" s="105"/>
      <c r="M102" s="105"/>
      <c r="P102" s="105"/>
      <c r="Q102" s="105"/>
    </row>
    <row r="103" spans="2:17">
      <c r="B103" s="103"/>
      <c r="C103" s="103"/>
      <c r="D103" s="103"/>
      <c r="E103" s="103"/>
      <c r="F103" s="103"/>
      <c r="G103" s="103"/>
      <c r="H103" s="103"/>
      <c r="I103" s="103"/>
      <c r="J103" s="103"/>
      <c r="K103" s="103"/>
      <c r="L103" s="105"/>
      <c r="M103" s="105"/>
      <c r="P103" s="105"/>
      <c r="Q103" s="105"/>
    </row>
    <row r="104" spans="2:17">
      <c r="B104" s="103"/>
      <c r="C104" s="103"/>
      <c r="D104" s="103"/>
      <c r="E104" s="103"/>
      <c r="F104" s="103"/>
      <c r="G104" s="103"/>
      <c r="H104" s="103"/>
      <c r="I104" s="103"/>
      <c r="J104" s="103"/>
      <c r="K104" s="103"/>
      <c r="L104" s="105"/>
      <c r="M104" s="105"/>
      <c r="P104" s="105"/>
      <c r="Q104" s="105"/>
    </row>
    <row r="105" spans="2:17">
      <c r="B105" s="103"/>
      <c r="C105" s="103"/>
      <c r="D105" s="103"/>
      <c r="E105" s="103"/>
      <c r="F105" s="103"/>
      <c r="G105" s="103"/>
      <c r="H105" s="103"/>
      <c r="I105" s="103"/>
      <c r="J105" s="103"/>
      <c r="K105" s="103"/>
      <c r="L105" s="105"/>
      <c r="M105" s="105"/>
      <c r="P105" s="105"/>
      <c r="Q105" s="105"/>
    </row>
    <row r="106" spans="2:17">
      <c r="B106" s="103"/>
      <c r="C106" s="103"/>
      <c r="D106" s="103"/>
      <c r="E106" s="103"/>
      <c r="F106" s="103"/>
      <c r="G106" s="103"/>
      <c r="H106" s="103"/>
      <c r="I106" s="103"/>
      <c r="J106" s="103"/>
      <c r="K106" s="103"/>
      <c r="L106" s="105"/>
      <c r="M106" s="105"/>
      <c r="P106" s="105"/>
      <c r="Q106" s="105"/>
    </row>
    <row r="107" spans="2:17">
      <c r="B107" s="103"/>
      <c r="C107" s="103"/>
      <c r="D107" s="103"/>
      <c r="E107" s="103"/>
      <c r="F107" s="103"/>
      <c r="G107" s="103"/>
      <c r="H107" s="103"/>
      <c r="I107" s="103"/>
      <c r="J107" s="103"/>
      <c r="K107" s="103"/>
      <c r="L107" s="105"/>
      <c r="M107" s="105"/>
      <c r="P107" s="105"/>
      <c r="Q107" s="105"/>
    </row>
    <row r="108" spans="2:17">
      <c r="B108" s="103"/>
      <c r="C108" s="103"/>
      <c r="D108" s="103"/>
      <c r="E108" s="103"/>
      <c r="F108" s="103"/>
      <c r="G108" s="103"/>
      <c r="H108" s="103"/>
      <c r="I108" s="103"/>
      <c r="J108" s="103"/>
      <c r="K108" s="103"/>
      <c r="L108" s="105"/>
      <c r="M108" s="105"/>
      <c r="P108" s="105"/>
      <c r="Q108" s="105"/>
    </row>
    <row r="109" spans="2:17">
      <c r="B109" s="103"/>
      <c r="C109" s="103"/>
      <c r="D109" s="103"/>
      <c r="E109" s="103"/>
      <c r="F109" s="103"/>
      <c r="G109" s="103"/>
      <c r="H109" s="103"/>
      <c r="I109" s="103"/>
      <c r="J109" s="103"/>
      <c r="K109" s="103"/>
      <c r="L109" s="105"/>
      <c r="M109" s="105"/>
      <c r="P109" s="105"/>
      <c r="Q109" s="105"/>
    </row>
    <row r="110" spans="2:17">
      <c r="L110" s="105"/>
      <c r="M110" s="105"/>
      <c r="P110" s="105"/>
      <c r="Q110" s="105"/>
    </row>
  </sheetData>
  <mergeCells count="6">
    <mergeCell ref="B44:J44"/>
    <mergeCell ref="B45:J45"/>
    <mergeCell ref="B46:J46"/>
    <mergeCell ref="L6:M6"/>
    <mergeCell ref="B1:J1"/>
    <mergeCell ref="E5:F5"/>
  </mergeCells>
  <printOptions horizontalCentered="1" verticalCentered="1"/>
  <pageMargins left="0.2" right="0.2" top="0.3" bottom="0.25" header="0" footer="0"/>
  <pageSetup scale="65"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Introduction</vt:lpstr>
      <vt:lpstr>University</vt:lpstr>
      <vt:lpstr>CC</vt:lpstr>
      <vt:lpstr>2022-23 THEC Prelim Rec</vt:lpstr>
      <vt:lpstr>'2022-23 THEC Prelim Rec'!Print_Area</vt:lpstr>
      <vt:lpstr>CC!Print_Area</vt:lpstr>
      <vt:lpstr>Introduction!Print_Area</vt:lpstr>
      <vt:lpstr>University!Print_Area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2022-01-14T18:07:27Z</dcterms:modified>
</cp:coreProperties>
</file>