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6615" activeTab="0"/>
  </bookViews>
  <sheets>
    <sheet name="PROPERTY" sheetId="1" r:id="rId1"/>
    <sheet name="WIND" sheetId="2" r:id="rId2"/>
    <sheet name="FLOOD" sheetId="3" r:id="rId3"/>
    <sheet name="EARTH MOVEMENT" sheetId="4" r:id="rId4"/>
    <sheet name="EQUIPMENT BREAKDOWN" sheetId="5" r:id="rId5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<sst xmlns="http://schemas.openxmlformats.org/spreadsheetml/2006/main" count="515" uniqueCount="203">
  <si>
    <t>Totals</t>
  </si>
  <si>
    <t>RETENTION</t>
  </si>
  <si>
    <t>Open</t>
  </si>
  <si>
    <t>UNDER REVIEW by VC</t>
  </si>
  <si>
    <t>DEDUCTIBLE (Maintenance)</t>
  </si>
  <si>
    <t>Agency</t>
  </si>
  <si>
    <t>Description</t>
  </si>
  <si>
    <t>Date of Loss</t>
  </si>
  <si>
    <t>Type of Loss</t>
  </si>
  <si>
    <t>Date Paid</t>
  </si>
  <si>
    <t>Carrier Advance Pymts Allocated by Insured</t>
  </si>
  <si>
    <t>Carrier Claim #</t>
  </si>
  <si>
    <t>Status</t>
  </si>
  <si>
    <t>Estimated GROSS LOSS by Insured</t>
  </si>
  <si>
    <t>NET RCV LOSS</t>
  </si>
  <si>
    <t>REVIEWED / VERIFIED Gross Loss by VC</t>
  </si>
  <si>
    <t>Annual Aggregate Deductible Remaining</t>
  </si>
  <si>
    <t>Paid by State Under Aggregate Deductible</t>
  </si>
  <si>
    <t>Adjuster</t>
  </si>
  <si>
    <t>LOSSES LESS THAN DEDUCTIBLE OR NOT COVERED</t>
  </si>
  <si>
    <t>Q</t>
  </si>
  <si>
    <t>DEDUCTIBLE ($250,000) Per Occurrence</t>
  </si>
  <si>
    <t>Sedgwick File #</t>
  </si>
  <si>
    <t>Policy # Various</t>
  </si>
  <si>
    <t>Various</t>
  </si>
  <si>
    <t xml:space="preserve">Policy # Various </t>
  </si>
  <si>
    <t>OCTOBER 15, 2020 - OCTOBER 15, 2021 PROPERTY LOSSES - STATE OF TENNESSEE ($25,000 PER OCCURRENCE DEDUCTIBLE)</t>
  </si>
  <si>
    <t xml:space="preserve">OCTOBER 15, 2020 - OCTOBER 15, 2021 FLOOD LOSSES - STATE OF TENNESSEE </t>
  </si>
  <si>
    <t xml:space="preserve">OCTOBER 15, 2020 - OCTOBER 15, 2021 EARTH MOVEMENT LOSSES - STATE OF TENNESSEE </t>
  </si>
  <si>
    <t xml:space="preserve">OCTOBER 15, 2020 - OCTOBER 15, 2021 EQUIPMENT BREAKDOWN LOSSES - STATE OF TENNESSEE </t>
  </si>
  <si>
    <t>DGS</t>
  </si>
  <si>
    <t>UT</t>
  </si>
  <si>
    <t>Ken Abernathy / Steve Rop</t>
  </si>
  <si>
    <t>Ken Abernathy / Jason Bliven</t>
  </si>
  <si>
    <t>2021-2022 Bordereaux / Loss Run</t>
  </si>
  <si>
    <t xml:space="preserve">Andrew Johnson Building </t>
  </si>
  <si>
    <t>Vehicle Struck Building</t>
  </si>
  <si>
    <t>NA</t>
  </si>
  <si>
    <t>NAS21458000</t>
  </si>
  <si>
    <t>Volunteer Hall</t>
  </si>
  <si>
    <t>Water Damage</t>
  </si>
  <si>
    <t>NAS21459160</t>
  </si>
  <si>
    <t>Education</t>
  </si>
  <si>
    <t>Alvin C. York Institute</t>
  </si>
  <si>
    <t>Tornado/Wind</t>
  </si>
  <si>
    <t xml:space="preserve">OCTOBER 15, 2020 - OCTOBER 15, 2021 WIND LOSSES - STATE OF TENNESSEE </t>
  </si>
  <si>
    <t>REVIEWED / VERIFIED Gross Loss by Sedgwick</t>
  </si>
  <si>
    <t>UNDER REVIEW by Sedgwick</t>
  </si>
  <si>
    <t>NAS21464160</t>
  </si>
  <si>
    <t>MTSU</t>
  </si>
  <si>
    <t>Greek Row House # 5</t>
  </si>
  <si>
    <t>NAS21464570</t>
  </si>
  <si>
    <t>NAS21465760</t>
  </si>
  <si>
    <t>Ken Abernathy / Team</t>
  </si>
  <si>
    <t>TTU</t>
  </si>
  <si>
    <t>TJ Farr Building</t>
  </si>
  <si>
    <t>NAS21466550</t>
  </si>
  <si>
    <t>TSU</t>
  </si>
  <si>
    <t>Practice Facility</t>
  </si>
  <si>
    <t>NAS22471270</t>
  </si>
  <si>
    <t>APSU</t>
  </si>
  <si>
    <t>Browning Hall</t>
  </si>
  <si>
    <t>NAS22471530</t>
  </si>
  <si>
    <t>Ken Abernathy / Josh Braden</t>
  </si>
  <si>
    <t>Henderson Hall</t>
  </si>
  <si>
    <t>NAS22471780</t>
  </si>
  <si>
    <t>Foy Building</t>
  </si>
  <si>
    <t>Sims Hall</t>
  </si>
  <si>
    <t>NAS22480190</t>
  </si>
  <si>
    <t>Ken Abernathy / Diego Diaz</t>
  </si>
  <si>
    <t>Freeze/Water Damage</t>
  </si>
  <si>
    <t>NAS22482740</t>
  </si>
  <si>
    <t>Wind Damage</t>
  </si>
  <si>
    <t>Electrical Surge</t>
  </si>
  <si>
    <t>NAS22484370</t>
  </si>
  <si>
    <t>Closed</t>
  </si>
  <si>
    <t>UofM</t>
  </si>
  <si>
    <t>Research Facility</t>
  </si>
  <si>
    <t>Sewage Backup</t>
  </si>
  <si>
    <t>NAS22486540</t>
  </si>
  <si>
    <t>Ken Abernathy / Jeff U'Ren</t>
  </si>
  <si>
    <t>Andrew Jackson Building</t>
  </si>
  <si>
    <t>Fire</t>
  </si>
  <si>
    <t>NAS22489180</t>
  </si>
  <si>
    <t>Miller Hall</t>
  </si>
  <si>
    <t>Accidental Impact to Transformer</t>
  </si>
  <si>
    <t>NAS22490000</t>
  </si>
  <si>
    <t>Wind</t>
  </si>
  <si>
    <t>NAS22490750</t>
  </si>
  <si>
    <t>Ford Apartments 2908</t>
  </si>
  <si>
    <t>Truss Failure</t>
  </si>
  <si>
    <t>DIDD</t>
  </si>
  <si>
    <t>East TN Homes</t>
  </si>
  <si>
    <t xml:space="preserve">Wind </t>
  </si>
  <si>
    <t>NAS22494700</t>
  </si>
  <si>
    <t>Hale Hall</t>
  </si>
  <si>
    <t>NAS22496470</t>
  </si>
  <si>
    <t>TCAT</t>
  </si>
  <si>
    <t>Clarksville Sinkhole</t>
  </si>
  <si>
    <t>Sinkhole in parking lot</t>
  </si>
  <si>
    <t>NAS22498810</t>
  </si>
  <si>
    <t>Nashville Electrical Explosion</t>
  </si>
  <si>
    <t>Electrical explosion at TCAT Nashville's campus</t>
  </si>
  <si>
    <t>NAS22499070</t>
  </si>
  <si>
    <t xml:space="preserve">Open </t>
  </si>
  <si>
    <t>NAS22491980</t>
  </si>
  <si>
    <t>Loss Adjustment Expenses (adjusters and consultants)</t>
  </si>
  <si>
    <t>NET RCV Loss plus Loss Adjustment Expenses</t>
  </si>
  <si>
    <t>NAS22505430</t>
  </si>
  <si>
    <t>Sinkhole UTK vacant lot</t>
  </si>
  <si>
    <t>Gentry Center</t>
  </si>
  <si>
    <t>UTK</t>
  </si>
  <si>
    <t>Knoxville Sinkhole</t>
  </si>
  <si>
    <t>NAS22504950</t>
  </si>
  <si>
    <t>Ken Abernathy / Diego Diaz.Josh Braden</t>
  </si>
  <si>
    <t>Athletics Office Bldg</t>
  </si>
  <si>
    <t>Break In</t>
  </si>
  <si>
    <t>NAS22504130</t>
  </si>
  <si>
    <t>Ken Abernathy / Jeff U'Ren.Brad Staples</t>
  </si>
  <si>
    <t>Sevier Hall</t>
  </si>
  <si>
    <t>NAS22508080</t>
  </si>
  <si>
    <t>Hail</t>
  </si>
  <si>
    <t>NAS22508750</t>
  </si>
  <si>
    <t>NAS22509380</t>
  </si>
  <si>
    <t>NAS22511250</t>
  </si>
  <si>
    <t>Holiday Inn</t>
  </si>
  <si>
    <t>Ken Abernathy, Jeff Uren</t>
  </si>
  <si>
    <t>Vol Hall</t>
  </si>
  <si>
    <t>NAS21454950</t>
  </si>
  <si>
    <t>NAS22476360</t>
  </si>
  <si>
    <t>Various Buidings</t>
  </si>
  <si>
    <t>Neyland Stadium</t>
  </si>
  <si>
    <t>South Carrick Hall</t>
  </si>
  <si>
    <t>Health</t>
  </si>
  <si>
    <t>Freezer Failure / Damage to Refrigerated Tests</t>
  </si>
  <si>
    <t>Roane State CC</t>
  </si>
  <si>
    <t>Arena</t>
  </si>
  <si>
    <t>Herzog Bldg</t>
  </si>
  <si>
    <t>ETSU</t>
  </si>
  <si>
    <t>Crossover Bridge</t>
  </si>
  <si>
    <t>Greek Row # 2</t>
  </si>
  <si>
    <t>Veterans Services</t>
  </si>
  <si>
    <t>East TN Veterans Cemetery</t>
  </si>
  <si>
    <t>William Green Stadium</t>
  </si>
  <si>
    <t>TWRA</t>
  </si>
  <si>
    <t>East TN Bulldozer</t>
  </si>
  <si>
    <t>Sinkhole</t>
  </si>
  <si>
    <t>Fire/Water</t>
  </si>
  <si>
    <t>Power Outage</t>
  </si>
  <si>
    <t>Surface Water/Flood</t>
  </si>
  <si>
    <t>Mold/Water Damage</t>
  </si>
  <si>
    <t>Ken Abernathy / Zach Smith</t>
  </si>
  <si>
    <t>NAS22515240</t>
  </si>
  <si>
    <t>NAS22516170</t>
  </si>
  <si>
    <t>NAS22516340</t>
  </si>
  <si>
    <t>NAS22516660</t>
  </si>
  <si>
    <t>NAS22518180</t>
  </si>
  <si>
    <t>NAS22518770</t>
  </si>
  <si>
    <t>NAS22520040</t>
  </si>
  <si>
    <t>nas22519380</t>
  </si>
  <si>
    <t>NAS22520380</t>
  </si>
  <si>
    <t>Mental Health</t>
  </si>
  <si>
    <t>Memphis Mental Health Institute</t>
  </si>
  <si>
    <t>NAS22522380</t>
  </si>
  <si>
    <t>TBR</t>
  </si>
  <si>
    <t>Walters State CC - Maples Hall</t>
  </si>
  <si>
    <t>NAS22522910</t>
  </si>
  <si>
    <t>Student Health Center</t>
  </si>
  <si>
    <t>NAS22527280</t>
  </si>
  <si>
    <t>TDEC</t>
  </si>
  <si>
    <t>Fall Creek Falls SP</t>
  </si>
  <si>
    <t>NAS22531060</t>
  </si>
  <si>
    <t>NAS22513640</t>
  </si>
  <si>
    <t>Below Deductible</t>
  </si>
  <si>
    <t>State Capitol</t>
  </si>
  <si>
    <t>Vehicle</t>
  </si>
  <si>
    <t>NAS23556100</t>
  </si>
  <si>
    <t>NAS23556110</t>
  </si>
  <si>
    <t>Pending subro from UT</t>
  </si>
  <si>
    <t>Less than deductible</t>
  </si>
  <si>
    <t>Sinkhole UTK Accelerator Way</t>
  </si>
  <si>
    <t>NAS22512900</t>
  </si>
  <si>
    <t>Taylor Law Bldg</t>
  </si>
  <si>
    <t>Biosys Eng (BESS)</t>
  </si>
  <si>
    <t>NAS22479190</t>
  </si>
  <si>
    <t>Burchfiel Bldg</t>
  </si>
  <si>
    <t>Ellington Bldg</t>
  </si>
  <si>
    <t>NAS22537560</t>
  </si>
  <si>
    <t>Ardmore Welcome Ctr</t>
  </si>
  <si>
    <t>NAS22547230</t>
  </si>
  <si>
    <t>NAS22476860</t>
  </si>
  <si>
    <t>NAS22498770</t>
  </si>
  <si>
    <t>RECOVERY FROM EB</t>
  </si>
  <si>
    <t>Recovery payment from Equipment Breakdown</t>
  </si>
  <si>
    <t>NAS23585980</t>
  </si>
  <si>
    <t>6.14.23</t>
  </si>
  <si>
    <t>Withdrawn/not covered</t>
  </si>
  <si>
    <t>Conference Center</t>
  </si>
  <si>
    <t>NAS22474860</t>
  </si>
  <si>
    <t>Wind Damage / Resulting Water</t>
  </si>
  <si>
    <t>Proof pending</t>
  </si>
  <si>
    <t>Date: 11.7.23</t>
  </si>
  <si>
    <t>Hesler Bio Bldg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</si>
</sst>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"/>
    <numFmt numFmtId="170" formatCode="00000"/>
    <numFmt numFmtId="171" formatCode="[$-409]dddd\,\ mmmm\ dd\,\ yyyy"/>
    <numFmt numFmtId="172" formatCode="[$-409]d\-mmm\-yy;@"/>
    <numFmt numFmtId="173" formatCode="[$-409]h:mm:ss\ AM/PM"/>
    <numFmt numFmtId="174" formatCode="[$-409]dddd\,\ mmmm\ d\,\ yyyy"/>
  </numFmts>
  <fonts count="81">
    <font>
      <sz val="10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11"/>
      <color indexed="18"/>
      <name val="Arial Narrow"/>
      <family val="2"/>
    </font>
    <font>
      <b/>
      <sz val="11"/>
      <color indexed="56"/>
      <name val="Arial Black"/>
      <family val="2"/>
    </font>
    <font>
      <sz val="11"/>
      <color indexed="10"/>
      <name val="Arial"/>
      <family val="2"/>
    </font>
    <font>
      <b/>
      <sz val="10"/>
      <color indexed="56"/>
      <name val="Arial Black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1"/>
      <color indexed="10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1"/>
      <color rgb="FF000080"/>
      <name val="Arial Narrow"/>
      <family val="2"/>
    </font>
    <font>
      <b/>
      <sz val="11"/>
      <color rgb="FF002060"/>
      <name val="Arial Black"/>
      <family val="2"/>
    </font>
    <font>
      <sz val="11"/>
      <color rgb="FFFF0000"/>
      <name val="Arial"/>
      <family val="2"/>
    </font>
    <font>
      <b/>
      <sz val="10"/>
      <color rgb="FF002060"/>
      <name val="Arial Black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b/>
      <sz val="11"/>
      <color rgb="FFFF0000"/>
      <name val="Arial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0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Alignment="1" quotePrefix="1">
      <alignment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14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7" fontId="8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7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4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wrapText="1"/>
    </xf>
    <xf numFmtId="14" fontId="4" fillId="0" borderId="0" xfId="0" applyNumberFormat="1" applyFont="1" applyFill="1" applyAlignment="1">
      <alignment/>
    </xf>
    <xf numFmtId="7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 horizontal="center"/>
    </xf>
    <xf numFmtId="14" fontId="8" fillId="0" borderId="0" xfId="0" applyNumberFormat="1" applyFont="1" applyAlignment="1">
      <alignment horizontal="center"/>
    </xf>
    <xf numFmtId="0" fontId="4" fillId="33" borderId="0" xfId="0" applyFont="1" applyFill="1" applyAlignment="1">
      <alignment/>
    </xf>
    <xf numFmtId="14" fontId="4" fillId="33" borderId="0" xfId="0" applyNumberFormat="1" applyFont="1" applyFill="1" applyAlignment="1">
      <alignment/>
    </xf>
    <xf numFmtId="7" fontId="4" fillId="33" borderId="0" xfId="0" applyNumberFormat="1" applyFont="1" applyFill="1" applyAlignment="1">
      <alignment/>
    </xf>
    <xf numFmtId="44" fontId="8" fillId="0" borderId="0" xfId="53" applyFont="1" applyFill="1" applyAlignment="1">
      <alignment/>
    </xf>
    <xf numFmtId="44" fontId="66" fillId="0" borderId="0" xfId="53" applyFont="1" applyFill="1" applyAlignment="1">
      <alignment/>
    </xf>
    <xf numFmtId="44" fontId="67" fillId="0" borderId="0" xfId="0" applyNumberFormat="1" applyFont="1" applyFill="1" applyAlignment="1">
      <alignment/>
    </xf>
    <xf numFmtId="44" fontId="8" fillId="0" borderId="0" xfId="53" applyFont="1" applyAlignment="1">
      <alignment/>
    </xf>
    <xf numFmtId="44" fontId="67" fillId="0" borderId="0" xfId="0" applyNumberFormat="1" applyFont="1" applyAlignment="1">
      <alignment/>
    </xf>
    <xf numFmtId="0" fontId="68" fillId="0" borderId="0" xfId="0" applyFont="1" applyAlignment="1">
      <alignment horizontal="center" vertical="center"/>
    </xf>
    <xf numFmtId="44" fontId="7" fillId="0" borderId="0" xfId="53" applyFont="1" applyAlignment="1">
      <alignment/>
    </xf>
    <xf numFmtId="0" fontId="4" fillId="0" borderId="0" xfId="0" applyFont="1" applyFill="1" applyAlignment="1">
      <alignment horizontal="left" wrapText="1"/>
    </xf>
    <xf numFmtId="44" fontId="69" fillId="0" borderId="10" xfId="53" applyFont="1" applyBorder="1" applyAlignment="1">
      <alignment/>
    </xf>
    <xf numFmtId="44" fontId="7" fillId="0" borderId="0" xfId="53" applyFont="1" applyFill="1" applyAlignment="1">
      <alignment/>
    </xf>
    <xf numFmtId="0" fontId="68" fillId="0" borderId="0" xfId="0" applyFont="1" applyFill="1" applyAlignment="1">
      <alignment horizontal="center" vertical="center"/>
    </xf>
    <xf numFmtId="44" fontId="69" fillId="0" borderId="0" xfId="53" applyFont="1" applyFill="1" applyBorder="1" applyAlignment="1">
      <alignment/>
    </xf>
    <xf numFmtId="14" fontId="0" fillId="0" borderId="0" xfId="0" applyNumberFormat="1" applyFill="1" applyAlignment="1">
      <alignment/>
    </xf>
    <xf numFmtId="7" fontId="0" fillId="0" borderId="0" xfId="0" applyNumberFormat="1" applyFill="1" applyAlignment="1">
      <alignment/>
    </xf>
    <xf numFmtId="44" fontId="4" fillId="0" borderId="0" xfId="53" applyFont="1" applyFill="1" applyAlignment="1">
      <alignment/>
    </xf>
    <xf numFmtId="44" fontId="70" fillId="0" borderId="0" xfId="53" applyFont="1" applyFill="1" applyAlignment="1">
      <alignment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wrapText="1"/>
    </xf>
    <xf numFmtId="14" fontId="2" fillId="0" borderId="0" xfId="0" applyNumberFormat="1" applyFont="1" applyAlignment="1">
      <alignment wrapText="1"/>
    </xf>
    <xf numFmtId="44" fontId="0" fillId="0" borderId="0" xfId="0" applyNumberFormat="1" applyAlignment="1">
      <alignment/>
    </xf>
    <xf numFmtId="44" fontId="8" fillId="0" borderId="0" xfId="0" applyNumberFormat="1" applyFont="1" applyAlignment="1">
      <alignment/>
    </xf>
    <xf numFmtId="44" fontId="4" fillId="33" borderId="0" xfId="0" applyNumberFormat="1" applyFont="1" applyFill="1" applyAlignment="1">
      <alignment/>
    </xf>
    <xf numFmtId="44" fontId="0" fillId="0" borderId="0" xfId="0" applyNumberFormat="1" applyAlignment="1">
      <alignment horizontal="center"/>
    </xf>
    <xf numFmtId="44" fontId="2" fillId="0" borderId="0" xfId="0" applyNumberFormat="1" applyFont="1" applyAlignment="1">
      <alignment horizontal="center" wrapText="1"/>
    </xf>
    <xf numFmtId="44" fontId="0" fillId="0" borderId="0" xfId="0" applyNumberFormat="1" applyAlignment="1">
      <alignment horizontal="center" wrapText="1"/>
    </xf>
    <xf numFmtId="44" fontId="0" fillId="0" borderId="0" xfId="0" applyNumberFormat="1" applyAlignment="1">
      <alignment wrapText="1"/>
    </xf>
    <xf numFmtId="44" fontId="71" fillId="0" borderId="10" xfId="53" applyNumberFormat="1" applyFont="1" applyBorder="1" applyAlignment="1">
      <alignment horizontal="right" vertical="center"/>
    </xf>
    <xf numFmtId="44" fontId="72" fillId="0" borderId="0" xfId="44" applyNumberFormat="1" applyFont="1" applyAlignment="1">
      <alignment/>
    </xf>
    <xf numFmtId="44" fontId="0" fillId="0" borderId="0" xfId="44" applyNumberFormat="1" applyFont="1" applyAlignment="1">
      <alignment/>
    </xf>
    <xf numFmtId="44" fontId="73" fillId="0" borderId="0" xfId="44" applyNumberFormat="1" applyFont="1" applyAlignment="1">
      <alignment/>
    </xf>
    <xf numFmtId="14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/>
    </xf>
    <xf numFmtId="44" fontId="7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4" fontId="4" fillId="0" borderId="0" xfId="0" applyNumberFormat="1" applyFont="1" applyFill="1" applyAlignment="1">
      <alignment horizontal="center" vertical="center"/>
    </xf>
    <xf numFmtId="44" fontId="4" fillId="0" borderId="0" xfId="53" applyFont="1" applyFill="1" applyAlignment="1">
      <alignment horizontal="center" vertical="center"/>
    </xf>
    <xf numFmtId="44" fontId="70" fillId="0" borderId="0" xfId="53" applyFont="1" applyFill="1" applyAlignment="1">
      <alignment horizontal="center" vertical="center"/>
    </xf>
    <xf numFmtId="44" fontId="75" fillId="7" borderId="0" xfId="0" applyNumberFormat="1" applyFont="1" applyFill="1" applyAlignment="1">
      <alignment horizontal="center" vertical="center"/>
    </xf>
    <xf numFmtId="44" fontId="4" fillId="34" borderId="0" xfId="53" applyFont="1" applyFill="1" applyAlignment="1">
      <alignment horizontal="center" vertical="center"/>
    </xf>
    <xf numFmtId="14" fontId="4" fillId="34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44" fontId="75" fillId="0" borderId="0" xfId="0" applyNumberFormat="1" applyFont="1" applyFill="1" applyAlignment="1">
      <alignment/>
    </xf>
    <xf numFmtId="0" fontId="7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3" fillId="0" borderId="0" xfId="0" applyNumberFormat="1" applyFont="1" applyAlignment="1">
      <alignment/>
    </xf>
    <xf numFmtId="44" fontId="3" fillId="0" borderId="0" xfId="53" applyFont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14" fontId="6" fillId="34" borderId="0" xfId="0" applyNumberFormat="1" applyFont="1" applyFill="1" applyAlignment="1">
      <alignment/>
    </xf>
    <xf numFmtId="7" fontId="6" fillId="34" borderId="0" xfId="0" applyNumberFormat="1" applyFont="1" applyFill="1" applyAlignment="1">
      <alignment/>
    </xf>
    <xf numFmtId="7" fontId="5" fillId="34" borderId="0" xfId="0" applyNumberFormat="1" applyFont="1" applyFill="1" applyAlignment="1">
      <alignment/>
    </xf>
    <xf numFmtId="0" fontId="3" fillId="34" borderId="11" xfId="0" applyFont="1" applyFill="1" applyBorder="1" applyAlignment="1">
      <alignment horizontal="center" wrapText="1"/>
    </xf>
    <xf numFmtId="14" fontId="7" fillId="34" borderId="11" xfId="0" applyNumberFormat="1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7" fontId="7" fillId="34" borderId="11" xfId="0" applyNumberFormat="1" applyFont="1" applyFill="1" applyBorder="1" applyAlignment="1">
      <alignment horizontal="center" wrapText="1"/>
    </xf>
    <xf numFmtId="7" fontId="3" fillId="34" borderId="11" xfId="0" applyNumberFormat="1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14" fontId="7" fillId="34" borderId="0" xfId="0" applyNumberFormat="1" applyFont="1" applyFill="1" applyAlignment="1">
      <alignment/>
    </xf>
    <xf numFmtId="7" fontId="10" fillId="34" borderId="0" xfId="0" applyNumberFormat="1" applyFont="1" applyFill="1" applyAlignment="1">
      <alignment/>
    </xf>
    <xf numFmtId="44" fontId="7" fillId="34" borderId="0" xfId="53" applyFont="1" applyFill="1" applyAlignment="1">
      <alignment/>
    </xf>
    <xf numFmtId="44" fontId="7" fillId="34" borderId="0" xfId="53" applyFont="1" applyFill="1" applyBorder="1" applyAlignment="1">
      <alignment/>
    </xf>
    <xf numFmtId="0" fontId="1" fillId="34" borderId="0" xfId="0" applyFont="1" applyFill="1" applyAlignment="1">
      <alignment/>
    </xf>
    <xf numFmtId="7" fontId="7" fillId="34" borderId="0" xfId="0" applyNumberFormat="1" applyFont="1" applyFill="1" applyAlignment="1">
      <alignment/>
    </xf>
    <xf numFmtId="0" fontId="7" fillId="34" borderId="0" xfId="0" applyFont="1" applyFill="1" applyAlignment="1">
      <alignment wrapText="1"/>
    </xf>
    <xf numFmtId="44" fontId="7" fillId="34" borderId="11" xfId="0" applyNumberFormat="1" applyFont="1" applyFill="1" applyBorder="1" applyAlignment="1">
      <alignment horizontal="center" wrapText="1"/>
    </xf>
    <xf numFmtId="44" fontId="1" fillId="34" borderId="11" xfId="0" applyNumberFormat="1" applyFont="1" applyFill="1" applyBorder="1" applyAlignment="1">
      <alignment horizontal="center" wrapText="1"/>
    </xf>
    <xf numFmtId="0" fontId="7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/>
    </xf>
    <xf numFmtId="44" fontId="6" fillId="0" borderId="0" xfId="53" applyFont="1" applyFill="1" applyAlignment="1">
      <alignment horizontal="center" vertical="center"/>
    </xf>
    <xf numFmtId="44" fontId="78" fillId="0" borderId="0" xfId="53" applyFont="1" applyFill="1" applyAlignment="1">
      <alignment horizontal="center" vertical="center"/>
    </xf>
    <xf numFmtId="44" fontId="79" fillId="7" borderId="0" xfId="0" applyNumberFormat="1" applyFont="1" applyFill="1" applyAlignment="1">
      <alignment horizontal="center" vertical="center"/>
    </xf>
    <xf numFmtId="44" fontId="6" fillId="34" borderId="0" xfId="53" applyFont="1" applyFill="1" applyAlignment="1">
      <alignment horizontal="center" vertical="center"/>
    </xf>
    <xf numFmtId="14" fontId="6" fillId="34" borderId="0" xfId="0" applyNumberFormat="1" applyFont="1" applyFill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0" applyNumberFormat="1" applyFont="1" applyAlignment="1">
      <alignment horizontal="center" vertical="center"/>
    </xf>
    <xf numFmtId="44" fontId="6" fillId="0" borderId="0" xfId="0" applyNumberFormat="1" applyFont="1" applyAlignment="1">
      <alignment horizontal="center" vertical="center" wrapText="1"/>
    </xf>
    <xf numFmtId="44" fontId="6" fillId="0" borderId="0" xfId="44" applyNumberFormat="1" applyFont="1" applyAlignment="1">
      <alignment horizontal="center" vertical="center"/>
    </xf>
    <xf numFmtId="44" fontId="78" fillId="0" borderId="0" xfId="44" applyNumberFormat="1" applyFont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6" fillId="0" borderId="0" xfId="44" applyNumberFormat="1" applyFont="1" applyAlignment="1">
      <alignment horizontal="center" vertical="center" wrapText="1"/>
    </xf>
    <xf numFmtId="44" fontId="78" fillId="0" borderId="0" xfId="44" applyNumberFormat="1" applyFont="1" applyAlignment="1">
      <alignment horizontal="center" vertical="center" wrapText="1"/>
    </xf>
    <xf numFmtId="44" fontId="78" fillId="0" borderId="0" xfId="44" applyNumberFormat="1" applyFont="1" applyFill="1" applyAlignment="1">
      <alignment horizontal="center" vertical="center"/>
    </xf>
    <xf numFmtId="44" fontId="78" fillId="0" borderId="0" xfId="44" applyNumberFormat="1" applyFont="1" applyFill="1" applyAlignment="1">
      <alignment horizontal="center" vertical="center" wrapText="1"/>
    </xf>
    <xf numFmtId="44" fontId="73" fillId="0" borderId="0" xfId="0" applyNumberFormat="1" applyFont="1" applyFill="1" applyAlignment="1">
      <alignment vertical="center"/>
    </xf>
    <xf numFmtId="44" fontId="73" fillId="0" borderId="0" xfId="44" applyNumberFormat="1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 wrapText="1"/>
    </xf>
    <xf numFmtId="44" fontId="2" fillId="7" borderId="0" xfId="44" applyNumberFormat="1" applyFont="1" applyFill="1" applyAlignment="1">
      <alignment/>
    </xf>
    <xf numFmtId="44" fontId="0" fillId="34" borderId="0" xfId="0" applyNumberFormat="1" applyFill="1" applyAlignment="1">
      <alignment/>
    </xf>
    <xf numFmtId="14" fontId="0" fillId="34" borderId="0" xfId="0" applyNumberFormat="1" applyFill="1" applyAlignment="1">
      <alignment/>
    </xf>
    <xf numFmtId="7" fontId="70" fillId="0" borderId="0" xfId="0" applyNumberFormat="1" applyFont="1" applyFill="1" applyAlignment="1">
      <alignment/>
    </xf>
    <xf numFmtId="7" fontId="3" fillId="0" borderId="0" xfId="53" applyNumberFormat="1" applyFont="1" applyAlignment="1">
      <alignment/>
    </xf>
    <xf numFmtId="14" fontId="4" fillId="34" borderId="0" xfId="53" applyNumberFormat="1" applyFont="1" applyFill="1" applyAlignment="1">
      <alignment horizontal="center" vertical="center"/>
    </xf>
    <xf numFmtId="14" fontId="5" fillId="34" borderId="0" xfId="0" applyNumberFormat="1" applyFont="1" applyFill="1" applyAlignment="1">
      <alignment/>
    </xf>
    <xf numFmtId="44" fontId="4" fillId="0" borderId="0" xfId="53" applyNumberFormat="1" applyFont="1" applyFill="1" applyAlignment="1">
      <alignment horizontal="center" vertical="center"/>
    </xf>
    <xf numFmtId="44" fontId="4" fillId="34" borderId="0" xfId="53" applyNumberFormat="1" applyFont="1" applyFill="1" applyAlignment="1">
      <alignment horizontal="center" vertical="center"/>
    </xf>
    <xf numFmtId="0" fontId="11" fillId="0" borderId="0" xfId="0" applyFont="1" applyFill="1" applyAlignment="1">
      <alignment/>
    </xf>
    <xf numFmtId="44" fontId="0" fillId="0" borderId="0" xfId="44" applyFont="1" applyAlignment="1">
      <alignment/>
    </xf>
    <xf numFmtId="44" fontId="73" fillId="0" borderId="0" xfId="44" applyFont="1" applyAlignment="1">
      <alignment/>
    </xf>
    <xf numFmtId="44" fontId="12" fillId="0" borderId="0" xfId="53" applyFont="1" applyFill="1" applyAlignment="1">
      <alignment horizontal="center" vertical="center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4" fontId="4" fillId="35" borderId="0" xfId="0" applyNumberFormat="1" applyFont="1" applyFill="1" applyAlignment="1">
      <alignment horizontal="center" vertical="center"/>
    </xf>
    <xf numFmtId="14" fontId="0" fillId="35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44" fontId="6" fillId="7" borderId="0" xfId="44" applyNumberFormat="1" applyFont="1" applyFill="1" applyAlignment="1">
      <alignment horizontal="center" vertical="center"/>
    </xf>
    <xf numFmtId="44" fontId="6" fillId="7" borderId="0" xfId="44" applyNumberFormat="1" applyFont="1" applyFill="1" applyAlignment="1">
      <alignment horizontal="center" vertical="center" wrapText="1"/>
    </xf>
    <xf numFmtId="44" fontId="2" fillId="7" borderId="0" xfId="44" applyNumberFormat="1" applyFont="1" applyFill="1" applyAlignment="1">
      <alignment/>
    </xf>
    <xf numFmtId="44" fontId="6" fillId="34" borderId="0" xfId="0" applyNumberFormat="1" applyFont="1" applyFill="1" applyAlignment="1">
      <alignment horizontal="center" vertical="center"/>
    </xf>
    <xf numFmtId="44" fontId="6" fillId="34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3" xfId="48"/>
    <cellStyle name="Currency 2 4" xfId="49"/>
    <cellStyle name="Currency 3" xfId="50"/>
    <cellStyle name="Currency 3 2" xfId="51"/>
    <cellStyle name="Currency 4" xfId="52"/>
    <cellStyle name="Currency 5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"/>
  <sheetViews>
    <sheetView tabSelected="1" zoomScale="70" zoomScaleNormal="70" zoomScaleSheetLayoutView="100" zoomScalePageLayoutView="0" workbookViewId="0" topLeftCell="B44">
      <selection activeCell="F49" sqref="F49"/>
    </sheetView>
  </sheetViews>
  <sheetFormatPr defaultColWidth="9.140625" defaultRowHeight="12.75"/>
  <cols>
    <col min="1" max="1" width="16.421875" style="0" customWidth="1"/>
    <col min="2" max="2" width="22.421875" style="0" customWidth="1"/>
    <col min="3" max="3" width="15.28125" style="2" customWidth="1"/>
    <col min="4" max="4" width="14.00390625" style="2" customWidth="1"/>
    <col min="5" max="5" width="25.7109375" style="0" customWidth="1"/>
    <col min="6" max="6" width="23.8515625" style="0" customWidth="1"/>
    <col min="7" max="7" width="20.00390625" style="0" customWidth="1"/>
    <col min="8" max="9" width="23.140625" style="3" customWidth="1"/>
    <col min="10" max="10" width="33.421875" style="3" customWidth="1"/>
    <col min="11" max="11" width="24.7109375" style="3" customWidth="1"/>
    <col min="12" max="12" width="20.140625" style="0" bestFit="1" customWidth="1"/>
    <col min="13" max="13" width="19.57421875" style="2" bestFit="1" customWidth="1"/>
    <col min="14" max="14" width="21.28125" style="0" customWidth="1"/>
    <col min="15" max="15" width="8.00390625" style="3" customWidth="1"/>
    <col min="16" max="16" width="18.7109375" style="0" customWidth="1"/>
    <col min="17" max="17" width="15.421875" style="0" customWidth="1"/>
    <col min="18" max="18" width="10.8515625" style="0" customWidth="1"/>
    <col min="19" max="19" width="20.57421875" style="0" customWidth="1"/>
    <col min="20" max="20" width="17.421875" style="0" customWidth="1"/>
    <col min="21" max="21" width="3.00390625" style="0" customWidth="1"/>
    <col min="22" max="22" width="46.28125" style="0" customWidth="1"/>
  </cols>
  <sheetData>
    <row r="1" spans="1:19" s="15" customFormat="1" ht="21" customHeight="1">
      <c r="A1" s="97" t="s">
        <v>26</v>
      </c>
      <c r="B1" s="98"/>
      <c r="C1" s="99"/>
      <c r="D1" s="99"/>
      <c r="E1" s="98"/>
      <c r="F1" s="98"/>
      <c r="G1" s="98"/>
      <c r="H1" s="100"/>
      <c r="I1" s="100"/>
      <c r="J1" s="101" t="s">
        <v>34</v>
      </c>
      <c r="K1" s="101"/>
      <c r="L1" s="98"/>
      <c r="M1" s="158" t="s">
        <v>23</v>
      </c>
      <c r="N1" s="98"/>
      <c r="O1" s="100"/>
      <c r="P1" s="98"/>
      <c r="Q1" s="98"/>
      <c r="R1" s="98"/>
      <c r="S1" s="98"/>
    </row>
    <row r="2" spans="1:23" ht="15" thickBot="1">
      <c r="A2" s="5"/>
      <c r="B2" s="5"/>
      <c r="C2" s="6"/>
      <c r="D2" s="6"/>
      <c r="E2" s="5"/>
      <c r="F2" s="5"/>
      <c r="G2" s="5"/>
      <c r="H2" s="7"/>
      <c r="I2" s="7"/>
      <c r="J2" s="7"/>
      <c r="K2" s="7"/>
      <c r="L2" s="5"/>
      <c r="M2" s="6"/>
      <c r="N2" s="5"/>
      <c r="O2" s="7"/>
      <c r="P2" s="5"/>
      <c r="Q2" s="5"/>
      <c r="R2" s="5"/>
      <c r="S2" s="5"/>
      <c r="T2" s="5"/>
      <c r="U2" s="5"/>
      <c r="V2" s="5"/>
      <c r="W2" s="5"/>
    </row>
    <row r="3" spans="1:22" s="1" customFormat="1" ht="87" customHeight="1" thickBot="1">
      <c r="A3" s="102" t="s">
        <v>5</v>
      </c>
      <c r="B3" s="102" t="s">
        <v>6</v>
      </c>
      <c r="C3" s="103" t="s">
        <v>7</v>
      </c>
      <c r="D3" s="104" t="s">
        <v>8</v>
      </c>
      <c r="E3" s="105" t="s">
        <v>13</v>
      </c>
      <c r="F3" s="105" t="s">
        <v>3</v>
      </c>
      <c r="G3" s="105" t="s">
        <v>46</v>
      </c>
      <c r="H3" s="105" t="s">
        <v>4</v>
      </c>
      <c r="I3" s="105" t="s">
        <v>106</v>
      </c>
      <c r="J3" s="105" t="s">
        <v>107</v>
      </c>
      <c r="K3" s="104" t="s">
        <v>16</v>
      </c>
      <c r="L3" s="105" t="s">
        <v>17</v>
      </c>
      <c r="M3" s="103" t="s">
        <v>9</v>
      </c>
      <c r="N3" s="106" t="s">
        <v>10</v>
      </c>
      <c r="O3" s="104" t="s">
        <v>9</v>
      </c>
      <c r="P3" s="104" t="s">
        <v>11</v>
      </c>
      <c r="Q3" s="104" t="s">
        <v>22</v>
      </c>
      <c r="R3" s="104" t="s">
        <v>12</v>
      </c>
      <c r="S3" s="104" t="s">
        <v>18</v>
      </c>
      <c r="T3" s="4"/>
      <c r="U3" s="4"/>
      <c r="V3" s="4"/>
    </row>
    <row r="4" spans="1:22" ht="18.75" customHeight="1" thickBot="1">
      <c r="A4" s="40"/>
      <c r="B4" s="40"/>
      <c r="C4" s="41"/>
      <c r="D4" s="40"/>
      <c r="E4" s="42"/>
      <c r="F4" s="42"/>
      <c r="G4" s="42"/>
      <c r="H4" s="42"/>
      <c r="I4" s="42"/>
      <c r="J4" s="42"/>
      <c r="K4" s="51">
        <v>7500000</v>
      </c>
      <c r="L4" s="42"/>
      <c r="M4" s="41"/>
      <c r="N4" s="42"/>
      <c r="O4" s="40"/>
      <c r="P4" s="40"/>
      <c r="Q4" s="40"/>
      <c r="R4" s="40"/>
      <c r="S4" s="40"/>
      <c r="T4" s="5"/>
      <c r="U4" s="5"/>
      <c r="V4" s="5"/>
    </row>
    <row r="5" spans="1:22" s="12" customFormat="1" ht="14.25" customHeight="1">
      <c r="A5" s="90"/>
      <c r="B5" s="8"/>
      <c r="C5" s="36"/>
      <c r="D5" s="8"/>
      <c r="E5" s="37"/>
      <c r="F5" s="37"/>
      <c r="G5" s="37"/>
      <c r="H5" s="37"/>
      <c r="I5" s="37"/>
      <c r="J5" s="37"/>
      <c r="K5" s="54"/>
      <c r="L5" s="37"/>
      <c r="M5" s="36"/>
      <c r="N5" s="37"/>
      <c r="O5" s="8"/>
      <c r="P5" s="8"/>
      <c r="Q5" s="8"/>
      <c r="R5" s="8"/>
      <c r="S5" s="8"/>
      <c r="T5" s="8"/>
      <c r="U5" s="8"/>
      <c r="V5" s="8"/>
    </row>
    <row r="6" spans="1:22" s="12" customFormat="1" ht="28.5">
      <c r="A6" s="90" t="s">
        <v>111</v>
      </c>
      <c r="B6" s="90" t="s">
        <v>127</v>
      </c>
      <c r="C6" s="84">
        <v>44488</v>
      </c>
      <c r="D6" s="90" t="s">
        <v>82</v>
      </c>
      <c r="E6" s="37">
        <v>350000</v>
      </c>
      <c r="F6" s="37">
        <v>350000</v>
      </c>
      <c r="G6" s="37"/>
      <c r="H6" s="155">
        <v>50000</v>
      </c>
      <c r="I6" s="85">
        <f>3922.02+717.81</f>
        <v>4639.83</v>
      </c>
      <c r="J6" s="37">
        <v>0</v>
      </c>
      <c r="K6" s="87">
        <f>K4</f>
        <v>7500000</v>
      </c>
      <c r="L6" s="88"/>
      <c r="M6" s="89"/>
      <c r="N6" s="37"/>
      <c r="O6" s="8"/>
      <c r="P6" s="94" t="s">
        <v>37</v>
      </c>
      <c r="Q6" s="8" t="s">
        <v>128</v>
      </c>
      <c r="R6" s="165" t="s">
        <v>2</v>
      </c>
      <c r="S6" s="60" t="s">
        <v>32</v>
      </c>
      <c r="T6" s="161" t="s">
        <v>178</v>
      </c>
      <c r="U6" s="8"/>
      <c r="V6" s="8"/>
    </row>
    <row r="7" spans="1:22" s="12" customFormat="1" ht="28.5">
      <c r="A7" s="60" t="s">
        <v>60</v>
      </c>
      <c r="B7" s="60" t="s">
        <v>61</v>
      </c>
      <c r="C7" s="84">
        <v>44569</v>
      </c>
      <c r="D7" s="60" t="s">
        <v>40</v>
      </c>
      <c r="E7" s="85">
        <v>33132.01</v>
      </c>
      <c r="F7" s="85">
        <v>0</v>
      </c>
      <c r="G7" s="85">
        <v>33132.01</v>
      </c>
      <c r="H7" s="86">
        <v>25000</v>
      </c>
      <c r="I7" s="85">
        <f>2705.02+522.5+307.5</f>
        <v>3535.02</v>
      </c>
      <c r="J7" s="85">
        <f>G7-H7+I7</f>
        <v>11667.030000000002</v>
      </c>
      <c r="K7" s="87">
        <f aca="true" t="shared" si="0" ref="K7:K15">K6-L7</f>
        <v>7488332.97</v>
      </c>
      <c r="L7" s="88">
        <f>J7</f>
        <v>11667.030000000002</v>
      </c>
      <c r="M7" s="89">
        <v>44835</v>
      </c>
      <c r="N7" s="85"/>
      <c r="O7" s="85"/>
      <c r="P7" s="134" t="s">
        <v>37</v>
      </c>
      <c r="Q7" s="90" t="s">
        <v>62</v>
      </c>
      <c r="R7" s="90" t="s">
        <v>75</v>
      </c>
      <c r="S7" s="60" t="s">
        <v>63</v>
      </c>
      <c r="T7" s="8"/>
      <c r="U7" s="8"/>
      <c r="V7" s="8"/>
    </row>
    <row r="8" spans="1:22" s="12" customFormat="1" ht="28.5">
      <c r="A8" s="60" t="s">
        <v>31</v>
      </c>
      <c r="B8" s="60" t="s">
        <v>197</v>
      </c>
      <c r="C8" s="84">
        <v>44579</v>
      </c>
      <c r="D8" s="60" t="s">
        <v>40</v>
      </c>
      <c r="E8" s="85">
        <v>153859.87</v>
      </c>
      <c r="F8" s="85">
        <v>0</v>
      </c>
      <c r="G8" s="85">
        <f>E8</f>
        <v>153859.87</v>
      </c>
      <c r="H8" s="86">
        <v>75000</v>
      </c>
      <c r="I8" s="85">
        <v>2841.06</v>
      </c>
      <c r="J8" s="85">
        <f>G8-H8+I8</f>
        <v>81700.93</v>
      </c>
      <c r="K8" s="87">
        <f t="shared" si="0"/>
        <v>7406632.04</v>
      </c>
      <c r="L8" s="88">
        <f>J8</f>
        <v>81700.93</v>
      </c>
      <c r="M8" s="89">
        <v>44837</v>
      </c>
      <c r="N8" s="85"/>
      <c r="O8" s="85"/>
      <c r="P8" s="134" t="s">
        <v>37</v>
      </c>
      <c r="Q8" s="90" t="s">
        <v>198</v>
      </c>
      <c r="R8" s="90" t="s">
        <v>75</v>
      </c>
      <c r="S8" s="60" t="s">
        <v>32</v>
      </c>
      <c r="T8" s="8"/>
      <c r="U8" s="8"/>
      <c r="V8" s="8"/>
    </row>
    <row r="9" spans="1:22" s="12" customFormat="1" ht="28.5">
      <c r="A9" s="60" t="s">
        <v>54</v>
      </c>
      <c r="B9" s="60" t="s">
        <v>64</v>
      </c>
      <c r="C9" s="84">
        <v>44580</v>
      </c>
      <c r="D9" s="60" t="s">
        <v>40</v>
      </c>
      <c r="E9" s="85">
        <v>52562.65</v>
      </c>
      <c r="F9" s="85">
        <v>0</v>
      </c>
      <c r="G9" s="85">
        <f>E9</f>
        <v>52562.65</v>
      </c>
      <c r="H9" s="86">
        <v>25000</v>
      </c>
      <c r="I9" s="85">
        <v>4559.18</v>
      </c>
      <c r="J9" s="85">
        <f>G9-H9+I9</f>
        <v>32121.83</v>
      </c>
      <c r="K9" s="87">
        <f t="shared" si="0"/>
        <v>7374510.21</v>
      </c>
      <c r="L9" s="88">
        <f>J9</f>
        <v>32121.83</v>
      </c>
      <c r="M9" s="157">
        <v>44895</v>
      </c>
      <c r="N9" s="85"/>
      <c r="O9" s="85"/>
      <c r="P9" s="134" t="s">
        <v>37</v>
      </c>
      <c r="Q9" s="90" t="s">
        <v>129</v>
      </c>
      <c r="R9" s="90" t="s">
        <v>75</v>
      </c>
      <c r="S9" s="60" t="s">
        <v>69</v>
      </c>
      <c r="T9" s="8"/>
      <c r="U9" s="8"/>
      <c r="V9" s="8"/>
    </row>
    <row r="10" spans="1:22" s="12" customFormat="1" ht="28.5">
      <c r="A10" s="60" t="s">
        <v>111</v>
      </c>
      <c r="B10" s="60" t="s">
        <v>182</v>
      </c>
      <c r="C10" s="84">
        <v>44591</v>
      </c>
      <c r="D10" s="60" t="s">
        <v>40</v>
      </c>
      <c r="E10" s="85">
        <v>989590.42</v>
      </c>
      <c r="F10" s="85">
        <v>989590.42</v>
      </c>
      <c r="G10" s="85"/>
      <c r="H10" s="86">
        <v>75000</v>
      </c>
      <c r="I10" s="85">
        <f>3177.06+742.44+741+736.81</f>
        <v>5397.3099999999995</v>
      </c>
      <c r="J10" s="85"/>
      <c r="K10" s="87">
        <f t="shared" si="0"/>
        <v>7374510.21</v>
      </c>
      <c r="L10" s="88"/>
      <c r="M10" s="157"/>
      <c r="N10" s="85"/>
      <c r="O10" s="85"/>
      <c r="P10" s="134" t="s">
        <v>37</v>
      </c>
      <c r="Q10" s="90" t="s">
        <v>190</v>
      </c>
      <c r="R10" s="166" t="s">
        <v>2</v>
      </c>
      <c r="S10" s="60" t="s">
        <v>32</v>
      </c>
      <c r="T10" s="161" t="s">
        <v>178</v>
      </c>
      <c r="U10" s="8"/>
      <c r="V10" s="8"/>
    </row>
    <row r="11" spans="1:22" s="12" customFormat="1" ht="28.5">
      <c r="A11" s="60" t="s">
        <v>111</v>
      </c>
      <c r="B11" s="60" t="s">
        <v>183</v>
      </c>
      <c r="C11" s="84">
        <v>44598</v>
      </c>
      <c r="D11" s="60" t="s">
        <v>40</v>
      </c>
      <c r="E11" s="85">
        <v>362457.28</v>
      </c>
      <c r="F11" s="85">
        <v>0</v>
      </c>
      <c r="G11" s="85">
        <f>E11</f>
        <v>362457.28</v>
      </c>
      <c r="H11" s="86">
        <v>75000</v>
      </c>
      <c r="I11" s="85">
        <f>2446.54+542.94+1580.81</f>
        <v>4570.29</v>
      </c>
      <c r="J11" s="85">
        <f>G11-H11+I11</f>
        <v>292027.57</v>
      </c>
      <c r="K11" s="87">
        <f t="shared" si="0"/>
        <v>7082482.64</v>
      </c>
      <c r="L11" s="88">
        <f>J11</f>
        <v>292027.57</v>
      </c>
      <c r="M11" s="157">
        <v>45223</v>
      </c>
      <c r="N11" s="85"/>
      <c r="O11" s="85"/>
      <c r="P11" s="134" t="s">
        <v>37</v>
      </c>
      <c r="Q11" s="90" t="s">
        <v>184</v>
      </c>
      <c r="R11" s="90" t="s">
        <v>75</v>
      </c>
      <c r="S11" s="60" t="s">
        <v>32</v>
      </c>
      <c r="T11" s="8"/>
      <c r="U11" s="8"/>
      <c r="V11" s="8"/>
    </row>
    <row r="12" spans="1:22" s="12" customFormat="1" ht="28.5">
      <c r="A12" s="60" t="s">
        <v>60</v>
      </c>
      <c r="B12" s="60" t="s">
        <v>66</v>
      </c>
      <c r="C12" s="84">
        <v>44605</v>
      </c>
      <c r="D12" s="60" t="s">
        <v>70</v>
      </c>
      <c r="E12" s="85">
        <f>G12</f>
        <v>35416.05</v>
      </c>
      <c r="F12" s="85">
        <v>0</v>
      </c>
      <c r="G12" s="85">
        <v>35416.05</v>
      </c>
      <c r="H12" s="86">
        <v>25000</v>
      </c>
      <c r="I12" s="85">
        <f>2320.35+1106</f>
        <v>3426.35</v>
      </c>
      <c r="J12" s="85">
        <f>G12-H12+I12</f>
        <v>13842.400000000003</v>
      </c>
      <c r="K12" s="87">
        <f t="shared" si="0"/>
        <v>7068640.239999999</v>
      </c>
      <c r="L12" s="88">
        <f>J12</f>
        <v>13842.400000000003</v>
      </c>
      <c r="M12" s="89">
        <v>44727</v>
      </c>
      <c r="N12" s="85"/>
      <c r="O12" s="85"/>
      <c r="P12" s="134" t="s">
        <v>37</v>
      </c>
      <c r="Q12" s="90" t="s">
        <v>68</v>
      </c>
      <c r="R12" s="90" t="s">
        <v>75</v>
      </c>
      <c r="S12" s="60" t="s">
        <v>69</v>
      </c>
      <c r="T12" s="8"/>
      <c r="U12" s="8"/>
      <c r="V12" s="8"/>
    </row>
    <row r="13" spans="1:22" s="12" customFormat="1" ht="28.5">
      <c r="A13" s="60" t="s">
        <v>76</v>
      </c>
      <c r="B13" s="60" t="s">
        <v>77</v>
      </c>
      <c r="C13" s="84">
        <v>44624</v>
      </c>
      <c r="D13" s="60" t="s">
        <v>78</v>
      </c>
      <c r="E13" s="85">
        <v>108891</v>
      </c>
      <c r="F13" s="85">
        <v>0</v>
      </c>
      <c r="G13" s="85">
        <f>E13</f>
        <v>108891</v>
      </c>
      <c r="H13" s="86">
        <v>50000</v>
      </c>
      <c r="I13" s="85">
        <f>5074.9+2173.91</f>
        <v>7248.8099999999995</v>
      </c>
      <c r="J13" s="85">
        <f>G13-H13+I13</f>
        <v>66139.81</v>
      </c>
      <c r="K13" s="87">
        <f t="shared" si="0"/>
        <v>7002500.43</v>
      </c>
      <c r="L13" s="88">
        <f>J13</f>
        <v>66139.81</v>
      </c>
      <c r="M13" s="89">
        <v>45133</v>
      </c>
      <c r="N13" s="85"/>
      <c r="O13" s="85"/>
      <c r="P13" s="134" t="s">
        <v>37</v>
      </c>
      <c r="Q13" s="90" t="s">
        <v>79</v>
      </c>
      <c r="R13" s="90" t="s">
        <v>75</v>
      </c>
      <c r="S13" s="60" t="s">
        <v>80</v>
      </c>
      <c r="T13" s="8"/>
      <c r="U13" s="8"/>
      <c r="V13" s="8"/>
    </row>
    <row r="14" spans="1:22" s="12" customFormat="1" ht="28.5">
      <c r="A14" s="60" t="s">
        <v>57</v>
      </c>
      <c r="B14" s="60" t="s">
        <v>89</v>
      </c>
      <c r="C14" s="84">
        <v>44624</v>
      </c>
      <c r="D14" s="60" t="s">
        <v>90</v>
      </c>
      <c r="E14" s="85">
        <v>400000</v>
      </c>
      <c r="F14" s="85">
        <v>400000</v>
      </c>
      <c r="G14" s="85"/>
      <c r="H14" s="86">
        <v>50000</v>
      </c>
      <c r="I14" s="85">
        <f>9134.24+560+532+772.62</f>
        <v>10998.86</v>
      </c>
      <c r="J14" s="85"/>
      <c r="K14" s="87">
        <f t="shared" si="0"/>
        <v>7002500.43</v>
      </c>
      <c r="L14" s="88"/>
      <c r="M14" s="89"/>
      <c r="N14" s="85"/>
      <c r="O14" s="85"/>
      <c r="P14" s="134" t="s">
        <v>37</v>
      </c>
      <c r="Q14" s="90" t="s">
        <v>105</v>
      </c>
      <c r="R14" s="166" t="s">
        <v>2</v>
      </c>
      <c r="S14" s="60" t="s">
        <v>69</v>
      </c>
      <c r="T14" s="8"/>
      <c r="U14" s="8"/>
      <c r="V14" s="8"/>
    </row>
    <row r="15" spans="1:22" s="12" customFormat="1" ht="28.5">
      <c r="A15" s="60" t="s">
        <v>111</v>
      </c>
      <c r="B15" s="60" t="s">
        <v>185</v>
      </c>
      <c r="C15" s="84">
        <v>44667</v>
      </c>
      <c r="D15" s="60" t="s">
        <v>40</v>
      </c>
      <c r="E15" s="85">
        <v>125028.03</v>
      </c>
      <c r="F15" s="85">
        <v>0</v>
      </c>
      <c r="G15" s="85">
        <v>125028.03</v>
      </c>
      <c r="H15" s="86">
        <v>75000</v>
      </c>
      <c r="I15" s="85">
        <f>1950+91.5+820.44</f>
        <v>2861.94</v>
      </c>
      <c r="J15" s="85">
        <f>G15-H15+I15</f>
        <v>52889.97</v>
      </c>
      <c r="K15" s="87">
        <f t="shared" si="0"/>
        <v>6949610.46</v>
      </c>
      <c r="L15" s="88">
        <f>J15</f>
        <v>52889.97</v>
      </c>
      <c r="M15" s="89">
        <v>45091</v>
      </c>
      <c r="N15" s="85"/>
      <c r="O15" s="85"/>
      <c r="P15" s="134" t="s">
        <v>37</v>
      </c>
      <c r="Q15" s="90" t="s">
        <v>191</v>
      </c>
      <c r="R15" s="90" t="s">
        <v>75</v>
      </c>
      <c r="S15" s="60" t="s">
        <v>32</v>
      </c>
      <c r="T15" s="8"/>
      <c r="U15" s="8"/>
      <c r="V15" s="8"/>
    </row>
    <row r="16" spans="1:22" s="12" customFormat="1" ht="28.5">
      <c r="A16" s="60" t="s">
        <v>30</v>
      </c>
      <c r="B16" s="60" t="s">
        <v>188</v>
      </c>
      <c r="C16" s="84">
        <v>44730</v>
      </c>
      <c r="D16" s="60" t="s">
        <v>82</v>
      </c>
      <c r="E16" s="85">
        <v>125000</v>
      </c>
      <c r="F16" s="85">
        <v>125000</v>
      </c>
      <c r="G16" s="85"/>
      <c r="H16" s="86">
        <v>50000</v>
      </c>
      <c r="I16" s="85">
        <f>1640.5+470.5+423.5</f>
        <v>2534.5</v>
      </c>
      <c r="J16" s="85"/>
      <c r="K16" s="87">
        <v>6949610.46</v>
      </c>
      <c r="L16" s="88"/>
      <c r="M16" s="89"/>
      <c r="N16" s="85"/>
      <c r="O16" s="85"/>
      <c r="P16" s="134" t="s">
        <v>37</v>
      </c>
      <c r="Q16" s="90" t="s">
        <v>189</v>
      </c>
      <c r="R16" s="166" t="s">
        <v>2</v>
      </c>
      <c r="S16" s="60" t="s">
        <v>69</v>
      </c>
      <c r="T16" s="8"/>
      <c r="U16" s="8"/>
      <c r="V16" s="8"/>
    </row>
    <row r="17" spans="1:22" s="12" customFormat="1" ht="28.5">
      <c r="A17" s="60" t="s">
        <v>76</v>
      </c>
      <c r="B17" s="60" t="s">
        <v>125</v>
      </c>
      <c r="C17" s="84">
        <v>44732</v>
      </c>
      <c r="D17" s="60" t="s">
        <v>40</v>
      </c>
      <c r="E17" s="85">
        <v>111326.28</v>
      </c>
      <c r="F17" s="85">
        <v>0</v>
      </c>
      <c r="G17" s="85">
        <f>E17</f>
        <v>111326.28</v>
      </c>
      <c r="H17" s="86">
        <v>50000</v>
      </c>
      <c r="I17" s="85">
        <f>4760.22+1295+625</f>
        <v>6680.22</v>
      </c>
      <c r="J17" s="85">
        <f>G17-H17+I17</f>
        <v>68006.5</v>
      </c>
      <c r="K17" s="87">
        <f>K16-L17</f>
        <v>6949610.46</v>
      </c>
      <c r="L17" s="88"/>
      <c r="M17" s="89"/>
      <c r="N17" s="85"/>
      <c r="O17" s="85"/>
      <c r="P17" s="134" t="s">
        <v>37</v>
      </c>
      <c r="Q17" s="90" t="s">
        <v>124</v>
      </c>
      <c r="R17" s="166" t="s">
        <v>2</v>
      </c>
      <c r="S17" s="60" t="s">
        <v>126</v>
      </c>
      <c r="T17" s="8" t="s">
        <v>200</v>
      </c>
      <c r="U17" s="8"/>
      <c r="V17" s="8"/>
    </row>
    <row r="18" spans="1:22" s="12" customFormat="1" ht="28.5">
      <c r="A18" s="60" t="s">
        <v>111</v>
      </c>
      <c r="B18" s="60" t="s">
        <v>131</v>
      </c>
      <c r="C18" s="84">
        <v>44742</v>
      </c>
      <c r="D18" s="60" t="s">
        <v>40</v>
      </c>
      <c r="E18" s="85">
        <v>115872.05</v>
      </c>
      <c r="F18" s="85">
        <v>0</v>
      </c>
      <c r="G18" s="85">
        <v>115872.08</v>
      </c>
      <c r="H18" s="86">
        <v>75000</v>
      </c>
      <c r="I18" s="85">
        <v>3857.5</v>
      </c>
      <c r="J18" s="85">
        <f>G18-H18+I18</f>
        <v>44729.58</v>
      </c>
      <c r="K18" s="87">
        <f>K17-L18</f>
        <v>6904880.88</v>
      </c>
      <c r="L18" s="88">
        <f>J18</f>
        <v>44729.58</v>
      </c>
      <c r="M18" s="89">
        <v>44953</v>
      </c>
      <c r="N18" s="85"/>
      <c r="O18" s="85"/>
      <c r="P18" s="134" t="s">
        <v>37</v>
      </c>
      <c r="Q18" s="90" t="s">
        <v>172</v>
      </c>
      <c r="R18" s="90" t="s">
        <v>75</v>
      </c>
      <c r="S18" s="60" t="s">
        <v>32</v>
      </c>
      <c r="T18" s="8"/>
      <c r="U18" s="8"/>
      <c r="V18" s="8"/>
    </row>
    <row r="19" spans="1:22" s="12" customFormat="1" ht="28.5">
      <c r="A19" s="60" t="s">
        <v>111</v>
      </c>
      <c r="B19" s="60" t="s">
        <v>132</v>
      </c>
      <c r="C19" s="84">
        <v>44750</v>
      </c>
      <c r="D19" s="60" t="s">
        <v>147</v>
      </c>
      <c r="E19" s="85">
        <v>500290.22</v>
      </c>
      <c r="F19" s="85">
        <v>0</v>
      </c>
      <c r="G19" s="85">
        <v>500290.22</v>
      </c>
      <c r="H19" s="86">
        <v>50000</v>
      </c>
      <c r="I19" s="85">
        <f>8276.4+1971.44</f>
        <v>10247.84</v>
      </c>
      <c r="J19" s="85">
        <f>G19-H19</f>
        <v>450290.22</v>
      </c>
      <c r="K19" s="87">
        <f>K18-L19</f>
        <v>6454590.66</v>
      </c>
      <c r="L19" s="88">
        <f>J19</f>
        <v>450290.22</v>
      </c>
      <c r="M19" s="89">
        <v>45047</v>
      </c>
      <c r="N19" s="85"/>
      <c r="O19" s="85"/>
      <c r="P19" s="134" t="s">
        <v>37</v>
      </c>
      <c r="Q19" s="90" t="s">
        <v>152</v>
      </c>
      <c r="R19" s="90" t="s">
        <v>75</v>
      </c>
      <c r="S19" s="60" t="s">
        <v>32</v>
      </c>
      <c r="T19" s="8"/>
      <c r="U19" s="8"/>
      <c r="V19" s="8"/>
    </row>
    <row r="20" spans="1:22" s="12" customFormat="1" ht="28.5">
      <c r="A20" s="60" t="s">
        <v>111</v>
      </c>
      <c r="B20" s="60" t="s">
        <v>132</v>
      </c>
      <c r="C20" s="84">
        <v>44750</v>
      </c>
      <c r="D20" s="60" t="s">
        <v>147</v>
      </c>
      <c r="E20" s="164" t="s">
        <v>192</v>
      </c>
      <c r="F20" s="85"/>
      <c r="G20" s="85"/>
      <c r="H20" s="86"/>
      <c r="I20" s="85"/>
      <c r="J20" s="85">
        <v>-8758.76</v>
      </c>
      <c r="K20" s="87">
        <f>K19-L20</f>
        <v>6463349.42</v>
      </c>
      <c r="L20" s="88">
        <f>J20</f>
        <v>-8758.76</v>
      </c>
      <c r="M20" s="89">
        <v>45047</v>
      </c>
      <c r="N20" s="85"/>
      <c r="O20" s="85"/>
      <c r="P20" s="134" t="s">
        <v>37</v>
      </c>
      <c r="Q20" s="90" t="s">
        <v>152</v>
      </c>
      <c r="R20" s="90" t="s">
        <v>75</v>
      </c>
      <c r="S20" s="60" t="s">
        <v>32</v>
      </c>
      <c r="T20" s="8" t="s">
        <v>193</v>
      </c>
      <c r="U20" s="8"/>
      <c r="V20" s="8"/>
    </row>
    <row r="21" spans="1:22" s="12" customFormat="1" ht="42.75">
      <c r="A21" s="60" t="s">
        <v>133</v>
      </c>
      <c r="B21" s="60" t="s">
        <v>134</v>
      </c>
      <c r="C21" s="84">
        <v>44752</v>
      </c>
      <c r="D21" s="60" t="s">
        <v>148</v>
      </c>
      <c r="E21" s="85">
        <v>183018.03</v>
      </c>
      <c r="F21" s="85">
        <v>0</v>
      </c>
      <c r="G21" s="85">
        <v>183018.03</v>
      </c>
      <c r="H21" s="86">
        <v>25000</v>
      </c>
      <c r="I21" s="85">
        <f>4393.37+92</f>
        <v>4485.37</v>
      </c>
      <c r="J21" s="85">
        <f>G21-H21</f>
        <v>158018.03</v>
      </c>
      <c r="K21" s="87">
        <f>K19-L21</f>
        <v>6296572.63</v>
      </c>
      <c r="L21" s="88">
        <f>J21</f>
        <v>158018.03</v>
      </c>
      <c r="M21" s="89">
        <v>44979</v>
      </c>
      <c r="N21" s="85"/>
      <c r="O21" s="85"/>
      <c r="P21" s="134" t="s">
        <v>37</v>
      </c>
      <c r="Q21" s="90" t="s">
        <v>153</v>
      </c>
      <c r="R21" s="90" t="s">
        <v>75</v>
      </c>
      <c r="S21" s="60" t="s">
        <v>114</v>
      </c>
      <c r="T21" s="8"/>
      <c r="U21" s="8"/>
      <c r="V21" s="8"/>
    </row>
    <row r="22" spans="1:22" s="12" customFormat="1" ht="42.75">
      <c r="A22" s="60" t="s">
        <v>49</v>
      </c>
      <c r="B22" s="60" t="s">
        <v>140</v>
      </c>
      <c r="C22" s="84">
        <v>44764</v>
      </c>
      <c r="D22" s="60" t="s">
        <v>40</v>
      </c>
      <c r="E22" s="85">
        <v>32137.09</v>
      </c>
      <c r="F22" s="85">
        <v>0</v>
      </c>
      <c r="G22" s="85">
        <f>E22</f>
        <v>32137.09</v>
      </c>
      <c r="H22" s="86">
        <v>25000</v>
      </c>
      <c r="I22" s="85">
        <f>4235.76+584.5</f>
        <v>4820.26</v>
      </c>
      <c r="J22" s="85">
        <f>G22-H22+I22</f>
        <v>11957.35</v>
      </c>
      <c r="K22" s="87">
        <f>K53-L22</f>
        <v>6284615.28</v>
      </c>
      <c r="L22" s="88">
        <f>J22</f>
        <v>11957.35</v>
      </c>
      <c r="M22" s="89">
        <v>45087</v>
      </c>
      <c r="N22" s="85"/>
      <c r="O22" s="85"/>
      <c r="P22" s="134" t="s">
        <v>37</v>
      </c>
      <c r="Q22" s="85" t="s">
        <v>157</v>
      </c>
      <c r="R22" s="90" t="s">
        <v>75</v>
      </c>
      <c r="S22" s="60" t="s">
        <v>114</v>
      </c>
      <c r="T22" s="8"/>
      <c r="U22" s="8"/>
      <c r="V22" s="8"/>
    </row>
    <row r="23" spans="1:22" s="12" customFormat="1" ht="28.5">
      <c r="A23" s="60" t="s">
        <v>144</v>
      </c>
      <c r="B23" s="60" t="s">
        <v>145</v>
      </c>
      <c r="C23" s="84">
        <v>44770</v>
      </c>
      <c r="D23" s="60" t="s">
        <v>82</v>
      </c>
      <c r="E23" s="85">
        <v>27500</v>
      </c>
      <c r="F23" s="85">
        <v>0</v>
      </c>
      <c r="G23" s="85">
        <v>27500</v>
      </c>
      <c r="H23" s="86">
        <v>25000</v>
      </c>
      <c r="I23" s="85">
        <v>3090.38</v>
      </c>
      <c r="J23" s="85"/>
      <c r="K23" s="87">
        <f>K22-L23</f>
        <v>6282115.28</v>
      </c>
      <c r="L23" s="88">
        <v>2500</v>
      </c>
      <c r="M23" s="89">
        <v>44895</v>
      </c>
      <c r="N23" s="85"/>
      <c r="O23" s="85"/>
      <c r="P23" s="134" t="s">
        <v>37</v>
      </c>
      <c r="Q23" s="90" t="s">
        <v>160</v>
      </c>
      <c r="R23" s="90" t="s">
        <v>75</v>
      </c>
      <c r="S23" s="60" t="s">
        <v>32</v>
      </c>
      <c r="T23" s="8"/>
      <c r="U23" s="8"/>
      <c r="V23" s="8"/>
    </row>
    <row r="24" spans="1:22" s="12" customFormat="1" ht="28.5">
      <c r="A24" s="60" t="s">
        <v>161</v>
      </c>
      <c r="B24" s="60" t="s">
        <v>162</v>
      </c>
      <c r="C24" s="84">
        <v>44644</v>
      </c>
      <c r="D24" s="60" t="s">
        <v>40</v>
      </c>
      <c r="E24" s="85">
        <v>110177.47</v>
      </c>
      <c r="F24" s="85">
        <v>0</v>
      </c>
      <c r="G24" s="85">
        <f>E24</f>
        <v>110177.47</v>
      </c>
      <c r="H24" s="86">
        <v>25000</v>
      </c>
      <c r="I24" s="85">
        <f>2327.5+508+441</f>
        <v>3276.5</v>
      </c>
      <c r="J24" s="85">
        <f>G24-H24+I24</f>
        <v>88453.97</v>
      </c>
      <c r="K24" s="87">
        <f>K23-L24</f>
        <v>6196937.8100000005</v>
      </c>
      <c r="L24" s="88">
        <f>G24-H24</f>
        <v>85177.47</v>
      </c>
      <c r="M24" s="89">
        <v>44834</v>
      </c>
      <c r="N24" s="85"/>
      <c r="O24" s="85"/>
      <c r="P24" s="134" t="s">
        <v>37</v>
      </c>
      <c r="Q24" s="90" t="s">
        <v>163</v>
      </c>
      <c r="R24" s="180" t="s">
        <v>75</v>
      </c>
      <c r="S24" s="60" t="s">
        <v>80</v>
      </c>
      <c r="T24" s="8"/>
      <c r="U24" s="8"/>
      <c r="V24" s="8"/>
    </row>
    <row r="25" spans="1:22" s="12" customFormat="1" ht="28.5">
      <c r="A25" s="60" t="s">
        <v>164</v>
      </c>
      <c r="B25" s="60" t="s">
        <v>165</v>
      </c>
      <c r="C25" s="84">
        <v>44754</v>
      </c>
      <c r="D25" s="60" t="s">
        <v>150</v>
      </c>
      <c r="E25" s="159">
        <v>69073.55</v>
      </c>
      <c r="F25" s="85">
        <v>0</v>
      </c>
      <c r="G25" s="85">
        <f>E25</f>
        <v>69073.55</v>
      </c>
      <c r="H25" s="86">
        <v>25000</v>
      </c>
      <c r="I25" s="85">
        <f>1469+746</f>
        <v>2215</v>
      </c>
      <c r="J25" s="85">
        <f>G25-H25+I25</f>
        <v>46288.55</v>
      </c>
      <c r="K25" s="87">
        <f>K24-L25</f>
        <v>6150649.260000001</v>
      </c>
      <c r="L25" s="160">
        <f>J25</f>
        <v>46288.55</v>
      </c>
      <c r="M25" s="89">
        <v>44903</v>
      </c>
      <c r="N25" s="85"/>
      <c r="O25" s="85"/>
      <c r="P25" s="134" t="s">
        <v>37</v>
      </c>
      <c r="Q25" s="90" t="s">
        <v>166</v>
      </c>
      <c r="R25" s="90" t="s">
        <v>75</v>
      </c>
      <c r="S25" s="60" t="s">
        <v>32</v>
      </c>
      <c r="T25" s="8"/>
      <c r="U25" s="8"/>
      <c r="V25" s="8"/>
    </row>
    <row r="26" spans="1:22" s="12" customFormat="1" ht="28.5">
      <c r="A26" s="60" t="s">
        <v>31</v>
      </c>
      <c r="B26" s="60" t="s">
        <v>167</v>
      </c>
      <c r="C26" s="84">
        <v>44802</v>
      </c>
      <c r="D26" s="60" t="s">
        <v>147</v>
      </c>
      <c r="E26" s="85">
        <v>233100.26</v>
      </c>
      <c r="F26" s="85">
        <v>0</v>
      </c>
      <c r="G26" s="85">
        <f>E26</f>
        <v>233100.26</v>
      </c>
      <c r="H26" s="86">
        <v>50000</v>
      </c>
      <c r="I26" s="85">
        <v>2900.25</v>
      </c>
      <c r="J26" s="85">
        <f>G26-H26+I26</f>
        <v>186000.51</v>
      </c>
      <c r="K26" s="87">
        <f>K25-L26</f>
        <v>5964648.750000001</v>
      </c>
      <c r="L26" s="88">
        <f>J26</f>
        <v>186000.51</v>
      </c>
      <c r="M26" s="89">
        <v>44986</v>
      </c>
      <c r="N26" s="85"/>
      <c r="O26" s="85"/>
      <c r="P26" s="134" t="s">
        <v>37</v>
      </c>
      <c r="Q26" s="90" t="s">
        <v>168</v>
      </c>
      <c r="R26" s="90" t="s">
        <v>75</v>
      </c>
      <c r="S26" s="60" t="s">
        <v>32</v>
      </c>
      <c r="T26" s="8"/>
      <c r="U26" s="8"/>
      <c r="V26" s="8"/>
    </row>
    <row r="27" spans="1:22" s="12" customFormat="1" ht="28.5">
      <c r="A27" s="60" t="s">
        <v>60</v>
      </c>
      <c r="B27" s="60" t="s">
        <v>186</v>
      </c>
      <c r="C27" s="84">
        <v>44847</v>
      </c>
      <c r="D27" s="60" t="s">
        <v>40</v>
      </c>
      <c r="E27" s="85">
        <v>30000</v>
      </c>
      <c r="F27" s="85">
        <v>30000</v>
      </c>
      <c r="G27" s="85"/>
      <c r="H27" s="86">
        <v>25000</v>
      </c>
      <c r="I27" s="85">
        <f>3088.75+574+514.5+616</f>
        <v>4793.25</v>
      </c>
      <c r="J27" s="85"/>
      <c r="K27" s="87">
        <f>K55-L27</f>
        <v>5964648.750000001</v>
      </c>
      <c r="L27" s="88"/>
      <c r="M27" s="89"/>
      <c r="N27" s="85"/>
      <c r="O27" s="85"/>
      <c r="P27" s="134" t="s">
        <v>37</v>
      </c>
      <c r="Q27" s="90" t="s">
        <v>187</v>
      </c>
      <c r="R27" s="166" t="s">
        <v>2</v>
      </c>
      <c r="S27" s="60" t="s">
        <v>69</v>
      </c>
      <c r="T27" s="8"/>
      <c r="U27" s="8"/>
      <c r="V27" s="8"/>
    </row>
    <row r="28" spans="1:22" s="12" customFormat="1" ht="15" customHeight="1">
      <c r="A28" s="14"/>
      <c r="B28" s="11"/>
      <c r="C28" s="38"/>
      <c r="D28" s="14"/>
      <c r="E28" s="57"/>
      <c r="F28" s="57"/>
      <c r="G28" s="57"/>
      <c r="H28" s="58"/>
      <c r="I28" s="156"/>
      <c r="J28" s="57"/>
      <c r="K28" s="92"/>
      <c r="L28" s="57"/>
      <c r="M28" s="36"/>
      <c r="N28" s="57"/>
      <c r="O28" s="57"/>
      <c r="P28" s="93"/>
      <c r="Q28" s="8"/>
      <c r="R28" s="94"/>
      <c r="S28" s="11"/>
      <c r="T28" s="8"/>
      <c r="U28" s="8"/>
      <c r="V28" s="8"/>
    </row>
    <row r="29" spans="1:22" s="12" customFormat="1" ht="15" customHeight="1">
      <c r="A29" s="181" t="s">
        <v>201</v>
      </c>
      <c r="B29" s="182"/>
      <c r="C29" s="95"/>
      <c r="D29" s="4" t="s">
        <v>0</v>
      </c>
      <c r="E29" s="156">
        <f>SUM(E6:E28)</f>
        <v>4148432.259999999</v>
      </c>
      <c r="F29" s="156">
        <f>SUM(F6:F28)</f>
        <v>1894590.42</v>
      </c>
      <c r="G29" s="156">
        <f>SUM(G6:G28)</f>
        <v>2253841.87</v>
      </c>
      <c r="H29" s="156">
        <f>SUM(H6:H28)</f>
        <v>950000</v>
      </c>
      <c r="I29" s="156">
        <f>SUM(I6:I28)</f>
        <v>98979.72</v>
      </c>
      <c r="J29" s="96">
        <f>SUM(J7:J28)</f>
        <v>1595375.49</v>
      </c>
      <c r="K29" s="96">
        <f>K55</f>
        <v>5964648.750000001</v>
      </c>
      <c r="L29" s="96">
        <f>SUM(L7:L28)</f>
        <v>1526592.49</v>
      </c>
      <c r="M29" s="95"/>
      <c r="N29" s="96">
        <v>0</v>
      </c>
      <c r="O29" s="4"/>
      <c r="P29" s="4"/>
      <c r="Q29" s="4"/>
      <c r="R29" s="4"/>
      <c r="S29" s="10"/>
      <c r="T29" s="4"/>
      <c r="U29" s="4"/>
      <c r="V29" s="4"/>
    </row>
    <row r="30" spans="1:22" s="12" customFormat="1" ht="15" customHeight="1">
      <c r="A30" s="10"/>
      <c r="B30" s="4"/>
      <c r="C30" s="27"/>
      <c r="D30" s="28"/>
      <c r="E30" s="49"/>
      <c r="F30" s="49"/>
      <c r="G30" s="49"/>
      <c r="H30" s="49"/>
      <c r="I30" s="49"/>
      <c r="J30" s="49"/>
      <c r="K30" s="28"/>
      <c r="L30" s="30"/>
      <c r="M30" s="27"/>
      <c r="N30" s="30"/>
      <c r="O30" s="28"/>
      <c r="P30" s="28"/>
      <c r="Q30" s="28"/>
      <c r="R30" s="28"/>
      <c r="S30" s="29"/>
      <c r="T30" s="4"/>
      <c r="U30" s="4"/>
      <c r="V30" s="4"/>
    </row>
    <row r="31" spans="1:22" s="12" customFormat="1" ht="15" customHeight="1">
      <c r="A31" s="4"/>
      <c r="B31" s="4"/>
      <c r="C31" s="27"/>
      <c r="D31" s="28"/>
      <c r="E31" s="49"/>
      <c r="F31" s="49"/>
      <c r="G31" s="49"/>
      <c r="H31" s="49"/>
      <c r="I31" s="49"/>
      <c r="J31" s="49"/>
      <c r="K31" s="28"/>
      <c r="L31" s="30"/>
      <c r="M31" s="27"/>
      <c r="N31" s="30"/>
      <c r="O31" s="28"/>
      <c r="P31" s="28"/>
      <c r="Q31" s="28"/>
      <c r="R31" s="28"/>
      <c r="S31" s="29"/>
      <c r="T31" s="4"/>
      <c r="U31" s="4"/>
      <c r="V31" s="4"/>
    </row>
    <row r="32" spans="1:22" s="12" customFormat="1" ht="15" customHeight="1">
      <c r="A32" s="4"/>
      <c r="B32" s="4"/>
      <c r="C32" s="27"/>
      <c r="D32" s="28"/>
      <c r="E32" s="49"/>
      <c r="F32" s="49"/>
      <c r="G32" s="49"/>
      <c r="H32" s="49"/>
      <c r="I32" s="49"/>
      <c r="J32" s="49"/>
      <c r="K32" s="28"/>
      <c r="L32" s="30"/>
      <c r="M32" s="27"/>
      <c r="N32" s="30"/>
      <c r="O32" s="28"/>
      <c r="P32" s="28"/>
      <c r="Q32" s="28"/>
      <c r="R32" s="28"/>
      <c r="S32" s="29"/>
      <c r="T32" s="4"/>
      <c r="U32" s="4"/>
      <c r="V32" s="4"/>
    </row>
    <row r="33" spans="1:22" s="1" customFormat="1" ht="15" customHeight="1">
      <c r="A33" s="4"/>
      <c r="B33" s="4"/>
      <c r="C33" s="27"/>
      <c r="D33" s="28"/>
      <c r="E33" s="49"/>
      <c r="F33" s="49"/>
      <c r="G33" s="49"/>
      <c r="H33" s="49"/>
      <c r="I33" s="49"/>
      <c r="J33" s="49"/>
      <c r="K33" s="28"/>
      <c r="L33" s="30"/>
      <c r="M33" s="27"/>
      <c r="N33" s="30"/>
      <c r="O33" s="28"/>
      <c r="P33" s="28"/>
      <c r="Q33" s="28"/>
      <c r="R33" s="28"/>
      <c r="S33" s="29"/>
      <c r="T33" s="4"/>
      <c r="U33" s="4"/>
      <c r="V33" s="4"/>
    </row>
    <row r="34" spans="1:22" s="1" customFormat="1" ht="15" customHeight="1">
      <c r="A34" s="4"/>
      <c r="B34" s="4"/>
      <c r="C34" s="27"/>
      <c r="D34" s="28"/>
      <c r="E34" s="49"/>
      <c r="F34" s="49"/>
      <c r="G34" s="49"/>
      <c r="H34" s="49"/>
      <c r="I34" s="49"/>
      <c r="J34" s="49"/>
      <c r="K34" s="28"/>
      <c r="L34" s="30"/>
      <c r="M34" s="27"/>
      <c r="N34" s="30"/>
      <c r="O34" s="28"/>
      <c r="P34" s="28"/>
      <c r="Q34" s="28"/>
      <c r="R34" s="28"/>
      <c r="S34" s="29"/>
      <c r="T34" s="4"/>
      <c r="U34" s="4"/>
      <c r="V34" s="4"/>
    </row>
    <row r="35" spans="1:22" ht="28.5" customHeight="1">
      <c r="A35" s="107"/>
      <c r="B35" s="107"/>
      <c r="C35" s="108"/>
      <c r="D35" s="107"/>
      <c r="E35" s="109" t="s">
        <v>19</v>
      </c>
      <c r="F35" s="109"/>
      <c r="G35" s="109"/>
      <c r="H35" s="110"/>
      <c r="I35" s="110"/>
      <c r="J35" s="111"/>
      <c r="K35" s="107"/>
      <c r="L35" s="112"/>
      <c r="M35" s="108"/>
      <c r="N35" s="113"/>
      <c r="O35" s="107"/>
      <c r="P35" s="107"/>
      <c r="Q35" s="107"/>
      <c r="R35" s="107"/>
      <c r="S35" s="114"/>
      <c r="T35" s="4"/>
      <c r="U35" s="4"/>
      <c r="V35" s="4"/>
    </row>
    <row r="36" spans="1:22" ht="15" customHeight="1">
      <c r="A36" s="13"/>
      <c r="B36" s="9"/>
      <c r="C36" s="39"/>
      <c r="D36" s="16"/>
      <c r="E36" s="43"/>
      <c r="F36" s="43"/>
      <c r="G36" s="43"/>
      <c r="H36" s="44"/>
      <c r="I36" s="44"/>
      <c r="J36" s="46"/>
      <c r="K36" s="47"/>
      <c r="L36" s="26"/>
      <c r="M36" s="20"/>
      <c r="N36" s="46"/>
      <c r="O36" s="46"/>
      <c r="P36" s="48"/>
      <c r="Q36" s="21"/>
      <c r="R36" s="22"/>
      <c r="S36" s="23"/>
      <c r="T36" s="5"/>
      <c r="U36" s="5"/>
      <c r="V36" s="5"/>
    </row>
    <row r="37" spans="1:22" s="12" customFormat="1" ht="28.5">
      <c r="A37" s="60" t="s">
        <v>60</v>
      </c>
      <c r="B37" s="60" t="s">
        <v>61</v>
      </c>
      <c r="C37" s="84">
        <v>44614</v>
      </c>
      <c r="D37" s="60" t="s">
        <v>73</v>
      </c>
      <c r="E37" s="85">
        <v>20000</v>
      </c>
      <c r="F37" s="85">
        <v>20000</v>
      </c>
      <c r="G37" s="85"/>
      <c r="H37" s="86"/>
      <c r="I37" s="86">
        <f>1753.85</f>
        <v>1753.85</v>
      </c>
      <c r="J37" s="85"/>
      <c r="K37" s="87"/>
      <c r="L37" s="88"/>
      <c r="M37" s="89">
        <v>44651</v>
      </c>
      <c r="N37" s="85"/>
      <c r="O37" s="85"/>
      <c r="P37" s="91" t="s">
        <v>37</v>
      </c>
      <c r="Q37" s="90" t="s">
        <v>74</v>
      </c>
      <c r="R37" s="90" t="s">
        <v>75</v>
      </c>
      <c r="S37" s="60" t="s">
        <v>69</v>
      </c>
      <c r="T37" s="8"/>
      <c r="U37" s="8"/>
      <c r="V37" s="8"/>
    </row>
    <row r="38" spans="1:22" ht="14.25" customHeight="1">
      <c r="A38" s="60" t="s">
        <v>54</v>
      </c>
      <c r="B38" s="60" t="s">
        <v>55</v>
      </c>
      <c r="C38" s="84">
        <v>44543</v>
      </c>
      <c r="D38" s="60" t="s">
        <v>40</v>
      </c>
      <c r="E38" s="85">
        <v>25000</v>
      </c>
      <c r="F38" s="85">
        <v>25000</v>
      </c>
      <c r="G38" s="85">
        <v>0</v>
      </c>
      <c r="H38" s="86">
        <v>25000</v>
      </c>
      <c r="I38" s="86">
        <f>993.98+1474+73.5</f>
        <v>2541.48</v>
      </c>
      <c r="J38" s="85"/>
      <c r="K38" s="87"/>
      <c r="L38" s="88"/>
      <c r="M38" s="89"/>
      <c r="N38" s="85"/>
      <c r="O38" s="85"/>
      <c r="P38" s="117" t="s">
        <v>37</v>
      </c>
      <c r="Q38" s="90" t="s">
        <v>56</v>
      </c>
      <c r="R38" s="90" t="s">
        <v>75</v>
      </c>
      <c r="S38" s="60" t="s">
        <v>33</v>
      </c>
      <c r="T38" s="5"/>
      <c r="U38" s="5"/>
      <c r="V38" s="5"/>
    </row>
    <row r="39" spans="1:22" ht="14.25" customHeight="1">
      <c r="A39" s="60" t="s">
        <v>57</v>
      </c>
      <c r="B39" s="60" t="s">
        <v>58</v>
      </c>
      <c r="C39" s="84">
        <v>44570</v>
      </c>
      <c r="D39" s="60" t="s">
        <v>40</v>
      </c>
      <c r="E39" s="85">
        <v>50000</v>
      </c>
      <c r="F39" s="85">
        <v>50000</v>
      </c>
      <c r="G39" s="85">
        <v>0</v>
      </c>
      <c r="H39" s="86">
        <v>75000</v>
      </c>
      <c r="I39" s="86">
        <f>2436.6+484</f>
        <v>2920.6</v>
      </c>
      <c r="J39" s="85"/>
      <c r="K39" s="87"/>
      <c r="L39" s="88"/>
      <c r="M39" s="89"/>
      <c r="N39" s="85"/>
      <c r="O39" s="85"/>
      <c r="P39" s="117" t="s">
        <v>37</v>
      </c>
      <c r="Q39" s="90" t="s">
        <v>59</v>
      </c>
      <c r="R39" s="90" t="s">
        <v>75</v>
      </c>
      <c r="S39" s="60" t="s">
        <v>33</v>
      </c>
      <c r="T39" s="5"/>
      <c r="U39" s="5"/>
      <c r="V39" s="5"/>
    </row>
    <row r="40" spans="1:22" s="12" customFormat="1" ht="42.75">
      <c r="A40" s="60" t="s">
        <v>60</v>
      </c>
      <c r="B40" s="60" t="s">
        <v>119</v>
      </c>
      <c r="C40" s="84">
        <v>44719</v>
      </c>
      <c r="D40" s="60" t="s">
        <v>40</v>
      </c>
      <c r="E40" s="85">
        <v>17902.24</v>
      </c>
      <c r="F40" s="85"/>
      <c r="G40" s="85">
        <v>17902.24</v>
      </c>
      <c r="H40" s="86">
        <v>25000</v>
      </c>
      <c r="I40" s="86">
        <f>2130.35</f>
        <v>2130.35</v>
      </c>
      <c r="J40" s="85"/>
      <c r="K40" s="87"/>
      <c r="L40" s="88"/>
      <c r="M40" s="89">
        <v>44773</v>
      </c>
      <c r="N40" s="85"/>
      <c r="O40" s="85"/>
      <c r="P40" s="134" t="s">
        <v>37</v>
      </c>
      <c r="Q40" s="90" t="s">
        <v>120</v>
      </c>
      <c r="R40" s="90" t="s">
        <v>75</v>
      </c>
      <c r="S40" s="60" t="s">
        <v>114</v>
      </c>
      <c r="T40" s="8"/>
      <c r="U40" s="8"/>
      <c r="V40" s="8"/>
    </row>
    <row r="41" spans="1:22" s="12" customFormat="1" ht="42.75">
      <c r="A41" s="60" t="s">
        <v>54</v>
      </c>
      <c r="B41" s="60" t="s">
        <v>130</v>
      </c>
      <c r="C41" s="84">
        <v>44719</v>
      </c>
      <c r="D41" s="60" t="s">
        <v>121</v>
      </c>
      <c r="E41" s="85">
        <v>0</v>
      </c>
      <c r="F41" s="85">
        <v>0</v>
      </c>
      <c r="G41" s="85"/>
      <c r="H41" s="86">
        <v>25000</v>
      </c>
      <c r="I41" s="86">
        <f>4099.94</f>
        <v>4099.94</v>
      </c>
      <c r="J41" s="85"/>
      <c r="K41" s="87"/>
      <c r="L41" s="88"/>
      <c r="M41" s="89">
        <v>44770</v>
      </c>
      <c r="N41" s="85"/>
      <c r="O41" s="85"/>
      <c r="P41" s="134" t="s">
        <v>37</v>
      </c>
      <c r="Q41" s="90" t="s">
        <v>122</v>
      </c>
      <c r="R41" s="90" t="s">
        <v>75</v>
      </c>
      <c r="S41" s="60" t="s">
        <v>114</v>
      </c>
      <c r="T41" s="8"/>
      <c r="U41" s="8"/>
      <c r="V41" s="8"/>
    </row>
    <row r="42" spans="1:22" s="12" customFormat="1" ht="42.75">
      <c r="A42" s="60" t="s">
        <v>60</v>
      </c>
      <c r="B42" s="60" t="s">
        <v>84</v>
      </c>
      <c r="C42" s="84">
        <v>44637</v>
      </c>
      <c r="D42" s="60" t="s">
        <v>85</v>
      </c>
      <c r="E42" s="85">
        <v>20000</v>
      </c>
      <c r="F42" s="85">
        <v>20000</v>
      </c>
      <c r="G42" s="85"/>
      <c r="H42" s="86"/>
      <c r="I42" s="86">
        <f>2502.85</f>
        <v>2502.85</v>
      </c>
      <c r="J42" s="85"/>
      <c r="K42" s="87"/>
      <c r="L42" s="88"/>
      <c r="M42" s="89">
        <v>44768</v>
      </c>
      <c r="N42" s="85"/>
      <c r="O42" s="85"/>
      <c r="P42" s="134" t="s">
        <v>37</v>
      </c>
      <c r="Q42" s="90" t="s">
        <v>86</v>
      </c>
      <c r="R42" s="90" t="s">
        <v>75</v>
      </c>
      <c r="S42" s="60" t="s">
        <v>69</v>
      </c>
      <c r="T42" s="8"/>
      <c r="U42" s="8"/>
      <c r="V42" s="8"/>
    </row>
    <row r="43" spans="1:19" ht="63.75">
      <c r="A43" s="82" t="s">
        <v>97</v>
      </c>
      <c r="B43" s="62" t="s">
        <v>101</v>
      </c>
      <c r="C43" s="148">
        <v>44678</v>
      </c>
      <c r="D43" s="33" t="s">
        <v>102</v>
      </c>
      <c r="E43" s="150">
        <v>3254.71</v>
      </c>
      <c r="F43" s="151">
        <v>0</v>
      </c>
      <c r="G43" s="75"/>
      <c r="H43" s="76"/>
      <c r="I43" s="143">
        <f>2215.75</f>
        <v>2215.75</v>
      </c>
      <c r="J43" s="75"/>
      <c r="K43" s="152"/>
      <c r="L43" s="153"/>
      <c r="M43" s="154">
        <v>44755</v>
      </c>
      <c r="N43" s="66"/>
      <c r="O43"/>
      <c r="P43" s="82" t="s">
        <v>37</v>
      </c>
      <c r="Q43" s="62" t="s">
        <v>103</v>
      </c>
      <c r="R43" s="137" t="s">
        <v>75</v>
      </c>
      <c r="S43" s="137" t="s">
        <v>69</v>
      </c>
    </row>
    <row r="44" spans="1:22" s="12" customFormat="1" ht="42.75">
      <c r="A44" s="60" t="s">
        <v>30</v>
      </c>
      <c r="B44" s="60" t="s">
        <v>35</v>
      </c>
      <c r="C44" s="84">
        <v>44506</v>
      </c>
      <c r="D44" s="60" t="s">
        <v>36</v>
      </c>
      <c r="E44" s="85">
        <v>15000</v>
      </c>
      <c r="F44" s="85">
        <v>15000</v>
      </c>
      <c r="G44" s="85">
        <v>0</v>
      </c>
      <c r="H44" s="86">
        <v>50000</v>
      </c>
      <c r="I44" s="86">
        <f>1395.68+1.5</f>
        <v>1397.18</v>
      </c>
      <c r="J44" s="85">
        <f>1395.68+601.5+766.5</f>
        <v>2763.6800000000003</v>
      </c>
      <c r="K44" s="87"/>
      <c r="L44" s="88"/>
      <c r="M44" s="89">
        <v>44835</v>
      </c>
      <c r="N44" s="85"/>
      <c r="O44" s="85"/>
      <c r="P44" s="117" t="s">
        <v>37</v>
      </c>
      <c r="Q44" s="90" t="s">
        <v>38</v>
      </c>
      <c r="R44" s="90" t="s">
        <v>75</v>
      </c>
      <c r="S44" s="60" t="s">
        <v>33</v>
      </c>
      <c r="T44" s="8"/>
      <c r="U44" s="8"/>
      <c r="V44" s="8"/>
    </row>
    <row r="45" spans="1:23" s="12" customFormat="1" ht="14.25" customHeight="1">
      <c r="A45" s="60" t="s">
        <v>49</v>
      </c>
      <c r="B45" s="60" t="s">
        <v>50</v>
      </c>
      <c r="C45" s="84">
        <v>44536</v>
      </c>
      <c r="D45" s="60" t="s">
        <v>40</v>
      </c>
      <c r="E45" s="85">
        <v>15000</v>
      </c>
      <c r="F45" s="85">
        <v>15000</v>
      </c>
      <c r="G45" s="85">
        <v>0</v>
      </c>
      <c r="H45" s="86">
        <v>25000</v>
      </c>
      <c r="I45" s="86">
        <f>1860.12+528+771</f>
        <v>3159.12</v>
      </c>
      <c r="J45" s="85">
        <v>0</v>
      </c>
      <c r="K45" s="87"/>
      <c r="L45" s="88"/>
      <c r="M45" s="89">
        <v>44835</v>
      </c>
      <c r="N45" s="85"/>
      <c r="O45" s="85"/>
      <c r="P45" s="117" t="s">
        <v>37</v>
      </c>
      <c r="Q45" s="90" t="s">
        <v>51</v>
      </c>
      <c r="R45" s="90" t="s">
        <v>75</v>
      </c>
      <c r="S45" s="60" t="s">
        <v>33</v>
      </c>
      <c r="T45" s="5"/>
      <c r="U45" s="5"/>
      <c r="V45" s="5"/>
      <c r="W45"/>
    </row>
    <row r="46" spans="1:22" s="12" customFormat="1" ht="28.5">
      <c r="A46" s="60" t="s">
        <v>54</v>
      </c>
      <c r="B46" s="60" t="s">
        <v>64</v>
      </c>
      <c r="C46" s="84">
        <v>44570</v>
      </c>
      <c r="D46" s="60" t="s">
        <v>40</v>
      </c>
      <c r="E46" s="85">
        <v>23000</v>
      </c>
      <c r="F46" s="85">
        <v>23000</v>
      </c>
      <c r="G46" s="85"/>
      <c r="H46" s="86">
        <v>25000</v>
      </c>
      <c r="I46" s="86">
        <f>2766.18+801.5</f>
        <v>3567.68</v>
      </c>
      <c r="J46" s="85"/>
      <c r="K46" s="87"/>
      <c r="L46" s="88"/>
      <c r="M46" s="89">
        <v>44835</v>
      </c>
      <c r="N46" s="85"/>
      <c r="O46" s="85"/>
      <c r="P46" s="134" t="s">
        <v>37</v>
      </c>
      <c r="Q46" s="90" t="s">
        <v>65</v>
      </c>
      <c r="R46" s="90" t="s">
        <v>75</v>
      </c>
      <c r="S46" s="60" t="s">
        <v>33</v>
      </c>
      <c r="T46" s="8"/>
      <c r="U46" s="8"/>
      <c r="V46" s="8"/>
    </row>
    <row r="47" spans="1:22" s="12" customFormat="1" ht="42.75">
      <c r="A47" s="60" t="s">
        <v>30</v>
      </c>
      <c r="B47" s="60" t="s">
        <v>35</v>
      </c>
      <c r="C47" s="84">
        <v>44723</v>
      </c>
      <c r="D47" s="60" t="s">
        <v>40</v>
      </c>
      <c r="E47" s="85">
        <v>75000</v>
      </c>
      <c r="F47" s="85">
        <v>75000</v>
      </c>
      <c r="G47" s="85"/>
      <c r="H47" s="86">
        <v>75000</v>
      </c>
      <c r="I47" s="86">
        <f>2078.07</f>
        <v>2078.07</v>
      </c>
      <c r="J47" s="85"/>
      <c r="K47" s="87"/>
      <c r="L47" s="88"/>
      <c r="M47" s="89">
        <v>44835</v>
      </c>
      <c r="N47" s="85"/>
      <c r="O47" s="85"/>
      <c r="P47" s="134" t="s">
        <v>37</v>
      </c>
      <c r="Q47" s="90" t="s">
        <v>123</v>
      </c>
      <c r="R47" s="90" t="s">
        <v>75</v>
      </c>
      <c r="S47" s="60" t="s">
        <v>114</v>
      </c>
      <c r="T47" s="8"/>
      <c r="U47" s="8"/>
      <c r="V47" s="8"/>
    </row>
    <row r="48" spans="1:22" s="12" customFormat="1" ht="28.5">
      <c r="A48" s="60" t="s">
        <v>30</v>
      </c>
      <c r="B48" s="60" t="s">
        <v>81</v>
      </c>
      <c r="C48" s="84">
        <v>44643</v>
      </c>
      <c r="D48" s="60" t="s">
        <v>82</v>
      </c>
      <c r="E48" s="85">
        <v>34489.69</v>
      </c>
      <c r="F48" s="85">
        <v>0</v>
      </c>
      <c r="G48" s="85">
        <v>34489.69</v>
      </c>
      <c r="H48" s="86">
        <v>50000</v>
      </c>
      <c r="I48" s="86">
        <f>5599.74</f>
        <v>5599.74</v>
      </c>
      <c r="J48" s="85"/>
      <c r="K48" s="87"/>
      <c r="L48" s="88"/>
      <c r="M48" s="89">
        <v>44876</v>
      </c>
      <c r="N48" s="85"/>
      <c r="O48" s="85"/>
      <c r="P48" s="134" t="s">
        <v>37</v>
      </c>
      <c r="Q48" s="90" t="s">
        <v>83</v>
      </c>
      <c r="R48" s="90" t="s">
        <v>75</v>
      </c>
      <c r="S48" s="60" t="s">
        <v>69</v>
      </c>
      <c r="T48" s="8"/>
      <c r="U48" s="8"/>
      <c r="V48" s="8"/>
    </row>
    <row r="49" spans="1:22" s="12" customFormat="1" ht="28.5">
      <c r="A49" s="60" t="s">
        <v>76</v>
      </c>
      <c r="B49" s="60" t="s">
        <v>115</v>
      </c>
      <c r="C49" s="84">
        <v>44685</v>
      </c>
      <c r="D49" s="60" t="s">
        <v>116</v>
      </c>
      <c r="E49" s="85">
        <v>25000</v>
      </c>
      <c r="F49" s="85">
        <v>25000</v>
      </c>
      <c r="G49" s="85"/>
      <c r="H49" s="86">
        <v>50000</v>
      </c>
      <c r="I49" s="86">
        <f>2233.89+1311.5</f>
        <v>3545.39</v>
      </c>
      <c r="J49" s="85"/>
      <c r="K49" s="87"/>
      <c r="L49" s="88"/>
      <c r="M49" s="89">
        <v>44895</v>
      </c>
      <c r="N49" s="85"/>
      <c r="O49" s="85"/>
      <c r="P49" s="134" t="s">
        <v>37</v>
      </c>
      <c r="Q49" s="90" t="s">
        <v>117</v>
      </c>
      <c r="R49" s="90" t="s">
        <v>75</v>
      </c>
      <c r="S49" s="60" t="s">
        <v>118</v>
      </c>
      <c r="T49" s="8"/>
      <c r="U49" s="8"/>
      <c r="V49" s="8"/>
    </row>
    <row r="50" spans="1:22" s="12" customFormat="1" ht="28.5">
      <c r="A50" s="60" t="s">
        <v>138</v>
      </c>
      <c r="B50" s="60" t="s">
        <v>143</v>
      </c>
      <c r="C50" s="84">
        <v>44770</v>
      </c>
      <c r="D50" s="60" t="s">
        <v>40</v>
      </c>
      <c r="E50" s="85">
        <v>15000</v>
      </c>
      <c r="F50" s="85">
        <v>15000</v>
      </c>
      <c r="G50" s="85"/>
      <c r="H50" s="86">
        <v>25000</v>
      </c>
      <c r="I50" s="86">
        <v>1999.25</v>
      </c>
      <c r="J50" s="85"/>
      <c r="K50" s="87"/>
      <c r="L50" s="88"/>
      <c r="M50" s="89">
        <v>44895</v>
      </c>
      <c r="N50" s="85"/>
      <c r="O50" s="85"/>
      <c r="P50" s="134" t="s">
        <v>37</v>
      </c>
      <c r="Q50" s="90" t="s">
        <v>158</v>
      </c>
      <c r="R50" s="90" t="s">
        <v>75</v>
      </c>
      <c r="S50" s="60" t="s">
        <v>32</v>
      </c>
      <c r="T50" s="8"/>
      <c r="U50" s="8"/>
      <c r="V50" s="8"/>
    </row>
    <row r="51" spans="1:22" s="12" customFormat="1" ht="28.5">
      <c r="A51" s="60" t="s">
        <v>30</v>
      </c>
      <c r="B51" s="60" t="s">
        <v>174</v>
      </c>
      <c r="C51" s="84">
        <v>44720</v>
      </c>
      <c r="D51" s="60" t="s">
        <v>175</v>
      </c>
      <c r="E51" s="85">
        <v>15950</v>
      </c>
      <c r="F51" s="85">
        <v>0</v>
      </c>
      <c r="G51" s="85">
        <v>15950</v>
      </c>
      <c r="H51" s="86">
        <v>25000</v>
      </c>
      <c r="I51" s="86">
        <v>700.17</v>
      </c>
      <c r="J51" s="85">
        <f>0</f>
        <v>0</v>
      </c>
      <c r="K51" s="87"/>
      <c r="L51" s="88">
        <v>0</v>
      </c>
      <c r="M51" s="89">
        <v>44958</v>
      </c>
      <c r="N51" s="85"/>
      <c r="O51" s="85"/>
      <c r="P51" s="134" t="s">
        <v>37</v>
      </c>
      <c r="Q51" s="90" t="s">
        <v>176</v>
      </c>
      <c r="R51" s="90" t="s">
        <v>75</v>
      </c>
      <c r="S51" s="60" t="s">
        <v>69</v>
      </c>
      <c r="T51" s="8"/>
      <c r="U51" s="8"/>
      <c r="V51" s="8"/>
    </row>
    <row r="52" spans="1:22" s="12" customFormat="1" ht="28.5">
      <c r="A52" s="60" t="s">
        <v>31</v>
      </c>
      <c r="B52" s="60" t="s">
        <v>39</v>
      </c>
      <c r="C52" s="84">
        <v>44511</v>
      </c>
      <c r="D52" s="60" t="s">
        <v>40</v>
      </c>
      <c r="E52" s="85">
        <v>41672.32</v>
      </c>
      <c r="F52" s="85">
        <v>0</v>
      </c>
      <c r="G52" s="85">
        <v>41672.32</v>
      </c>
      <c r="H52" s="86">
        <v>75000</v>
      </c>
      <c r="I52" s="86">
        <f>835.08+587.5</f>
        <v>1422.58</v>
      </c>
      <c r="J52" s="85"/>
      <c r="K52" s="87">
        <f>K6-L52</f>
        <v>7500000</v>
      </c>
      <c r="L52" s="88"/>
      <c r="M52" s="89">
        <v>44972</v>
      </c>
      <c r="N52" s="85"/>
      <c r="O52" s="85"/>
      <c r="P52" s="117" t="s">
        <v>37</v>
      </c>
      <c r="Q52" s="90" t="s">
        <v>41</v>
      </c>
      <c r="R52" s="90" t="s">
        <v>75</v>
      </c>
      <c r="S52" s="60" t="s">
        <v>32</v>
      </c>
      <c r="T52" s="8" t="s">
        <v>179</v>
      </c>
      <c r="U52" s="8"/>
      <c r="V52" s="8"/>
    </row>
    <row r="53" spans="1:22" s="12" customFormat="1" ht="28.5">
      <c r="A53" s="60" t="s">
        <v>76</v>
      </c>
      <c r="B53" s="60" t="s">
        <v>137</v>
      </c>
      <c r="C53" s="84">
        <v>44733</v>
      </c>
      <c r="D53" s="60" t="s">
        <v>150</v>
      </c>
      <c r="E53" s="85">
        <v>125000</v>
      </c>
      <c r="F53" s="85">
        <v>125000</v>
      </c>
      <c r="G53" s="85"/>
      <c r="H53" s="86">
        <v>50000</v>
      </c>
      <c r="I53" s="85">
        <f>13229.3+439</f>
        <v>13668.3</v>
      </c>
      <c r="J53" s="85"/>
      <c r="K53" s="87">
        <f>K21-L53</f>
        <v>6296572.63</v>
      </c>
      <c r="L53" s="88"/>
      <c r="M53" s="89">
        <v>45101</v>
      </c>
      <c r="N53" s="85"/>
      <c r="O53" s="85"/>
      <c r="P53" s="134" t="s">
        <v>37</v>
      </c>
      <c r="Q53" s="90" t="s">
        <v>155</v>
      </c>
      <c r="R53" s="90" t="s">
        <v>75</v>
      </c>
      <c r="S53" s="60" t="s">
        <v>126</v>
      </c>
      <c r="T53" s="8" t="s">
        <v>196</v>
      </c>
      <c r="U53" s="8"/>
      <c r="V53" s="8"/>
    </row>
    <row r="54" spans="1:22" s="12" customFormat="1" ht="28.5">
      <c r="A54" s="60" t="s">
        <v>30</v>
      </c>
      <c r="B54" s="60" t="s">
        <v>174</v>
      </c>
      <c r="C54" s="84">
        <v>44763</v>
      </c>
      <c r="D54" s="60" t="s">
        <v>175</v>
      </c>
      <c r="E54" s="85">
        <v>11227</v>
      </c>
      <c r="F54" s="85">
        <v>0</v>
      </c>
      <c r="G54" s="85">
        <v>11227</v>
      </c>
      <c r="H54" s="86">
        <v>75000</v>
      </c>
      <c r="I54" s="85">
        <f>852.67</f>
        <v>852.67</v>
      </c>
      <c r="J54" s="85">
        <v>0</v>
      </c>
      <c r="K54" s="87">
        <f>K55</f>
        <v>5964648.750000001</v>
      </c>
      <c r="L54" s="88">
        <v>0</v>
      </c>
      <c r="M54" s="89">
        <v>45128</v>
      </c>
      <c r="N54" s="85"/>
      <c r="O54" s="85"/>
      <c r="P54" s="134" t="s">
        <v>37</v>
      </c>
      <c r="Q54" s="90" t="s">
        <v>177</v>
      </c>
      <c r="R54" s="90" t="s">
        <v>75</v>
      </c>
      <c r="S54" s="60" t="s">
        <v>69</v>
      </c>
      <c r="T54" s="8"/>
      <c r="U54" s="8"/>
      <c r="V54" s="8"/>
    </row>
    <row r="55" spans="1:22" s="12" customFormat="1" ht="28.5">
      <c r="A55" s="60" t="s">
        <v>169</v>
      </c>
      <c r="B55" s="60" t="s">
        <v>170</v>
      </c>
      <c r="C55" s="84">
        <v>44806</v>
      </c>
      <c r="D55" s="60" t="s">
        <v>40</v>
      </c>
      <c r="E55" s="85">
        <v>20000</v>
      </c>
      <c r="F55" s="85">
        <v>20000</v>
      </c>
      <c r="G55" s="85"/>
      <c r="H55" s="86">
        <v>25000</v>
      </c>
      <c r="I55" s="85">
        <f>1975+699+345.5+935+658.5</f>
        <v>4613</v>
      </c>
      <c r="J55" s="85"/>
      <c r="K55" s="87">
        <f>K26-L55</f>
        <v>5964648.750000001</v>
      </c>
      <c r="L55" s="88"/>
      <c r="M55" s="171">
        <v>45162</v>
      </c>
      <c r="N55" s="85"/>
      <c r="O55" s="85"/>
      <c r="P55" s="134" t="s">
        <v>37</v>
      </c>
      <c r="Q55" s="90" t="s">
        <v>171</v>
      </c>
      <c r="R55" s="90" t="s">
        <v>75</v>
      </c>
      <c r="S55" s="60" t="s">
        <v>32</v>
      </c>
      <c r="T55" s="8"/>
      <c r="U55" s="8"/>
      <c r="V55" s="8"/>
    </row>
    <row r="56" spans="1:22" s="12" customFormat="1" ht="14.25" customHeight="1">
      <c r="A56" s="50" t="s">
        <v>111</v>
      </c>
      <c r="B56" s="11" t="s">
        <v>202</v>
      </c>
      <c r="C56" s="24">
        <v>44836</v>
      </c>
      <c r="D56" s="16" t="s">
        <v>40</v>
      </c>
      <c r="E56" s="43">
        <v>71104.86</v>
      </c>
      <c r="F56" s="43"/>
      <c r="G56" s="43">
        <v>71104.86</v>
      </c>
      <c r="H56" s="44">
        <v>75000</v>
      </c>
      <c r="I56" s="44">
        <f>1540.25+439.5+664.45+79+489.5</f>
        <v>3212.7</v>
      </c>
      <c r="J56" s="43"/>
      <c r="K56" s="45"/>
      <c r="L56" s="52"/>
      <c r="M56" s="17"/>
      <c r="N56" s="43"/>
      <c r="O56" s="43"/>
      <c r="P56" s="53"/>
      <c r="Q56" s="18"/>
      <c r="R56" s="16"/>
      <c r="S56" s="19"/>
      <c r="T56" s="8"/>
      <c r="U56" s="8"/>
      <c r="V56" s="8"/>
    </row>
    <row r="57" spans="1:22" s="12" customFormat="1" ht="14.25" customHeight="1">
      <c r="A57" s="50"/>
      <c r="B57" s="11"/>
      <c r="C57" s="24"/>
      <c r="D57" s="16"/>
      <c r="E57" s="43"/>
      <c r="F57" s="43"/>
      <c r="G57" s="43"/>
      <c r="H57" s="44"/>
      <c r="I57" s="44"/>
      <c r="J57" s="43"/>
      <c r="K57" s="45"/>
      <c r="L57" s="52"/>
      <c r="M57" s="17"/>
      <c r="N57" s="43"/>
      <c r="O57" s="43"/>
      <c r="P57" s="53"/>
      <c r="Q57" s="18"/>
      <c r="R57" s="16"/>
      <c r="S57" s="19"/>
      <c r="T57" s="8"/>
      <c r="U57" s="8"/>
      <c r="V57" s="8"/>
    </row>
    <row r="58" spans="1:22" s="12" customFormat="1" ht="14.25" customHeight="1">
      <c r="A58" s="59"/>
      <c r="B58" s="11"/>
      <c r="C58" s="24"/>
      <c r="D58" s="25"/>
      <c r="E58" s="43"/>
      <c r="F58" s="43"/>
      <c r="G58" s="43"/>
      <c r="H58" s="44"/>
      <c r="I58" s="44"/>
      <c r="J58" s="43"/>
      <c r="K58" s="45"/>
      <c r="L58" s="52"/>
      <c r="M58" s="17"/>
      <c r="N58" s="43"/>
      <c r="O58" s="43"/>
      <c r="P58" s="53"/>
      <c r="Q58" s="18"/>
      <c r="R58" s="16"/>
      <c r="S58" s="19"/>
      <c r="T58" s="8"/>
      <c r="U58" s="8"/>
      <c r="V58" s="8"/>
    </row>
    <row r="59" spans="1:22" s="12" customFormat="1" ht="14.25" customHeight="1">
      <c r="A59" s="50"/>
      <c r="B59" s="11"/>
      <c r="C59" s="24"/>
      <c r="D59" s="25"/>
      <c r="E59" s="43"/>
      <c r="F59" s="43"/>
      <c r="G59" s="43"/>
      <c r="H59" s="44"/>
      <c r="I59" s="44"/>
      <c r="J59" s="43"/>
      <c r="K59" s="45"/>
      <c r="L59" s="52"/>
      <c r="M59" s="17"/>
      <c r="N59" s="43"/>
      <c r="O59" s="43"/>
      <c r="P59" s="53"/>
      <c r="Q59" s="18"/>
      <c r="R59" s="16"/>
      <c r="S59" s="19"/>
      <c r="T59" s="8"/>
      <c r="U59" s="8"/>
      <c r="V59" s="8"/>
    </row>
    <row r="60" spans="1:23" ht="14.25" customHeight="1">
      <c r="A60" s="50"/>
      <c r="B60" s="11"/>
      <c r="C60" s="24"/>
      <c r="D60" s="35"/>
      <c r="E60" s="43"/>
      <c r="F60" s="43"/>
      <c r="G60" s="43"/>
      <c r="H60" s="44"/>
      <c r="I60" s="44"/>
      <c r="J60" s="43"/>
      <c r="K60" s="45"/>
      <c r="L60" s="52"/>
      <c r="M60" s="17"/>
      <c r="N60" s="43"/>
      <c r="O60" s="43"/>
      <c r="P60" s="53"/>
      <c r="Q60" s="18"/>
      <c r="R60" s="16"/>
      <c r="S60" s="19"/>
      <c r="T60" s="8"/>
      <c r="U60" s="8"/>
      <c r="V60" s="8"/>
      <c r="W60" s="12"/>
    </row>
    <row r="61" spans="1:23" ht="14.25" customHeight="1">
      <c r="A61" s="50"/>
      <c r="B61" s="11"/>
      <c r="C61" s="24"/>
      <c r="D61" s="35"/>
      <c r="E61" s="43"/>
      <c r="F61" s="43"/>
      <c r="G61" s="43"/>
      <c r="H61" s="44"/>
      <c r="I61" s="44"/>
      <c r="J61" s="43"/>
      <c r="K61" s="45"/>
      <c r="L61" s="52"/>
      <c r="M61" s="17"/>
      <c r="N61" s="43"/>
      <c r="O61" s="43"/>
      <c r="P61" s="53"/>
      <c r="Q61" s="18"/>
      <c r="R61" s="16"/>
      <c r="S61" s="19"/>
      <c r="T61" s="8"/>
      <c r="U61" s="8"/>
      <c r="V61" s="8"/>
      <c r="W61" s="12"/>
    </row>
    <row r="62" spans="1:23" ht="14.25" customHeight="1">
      <c r="A62" s="50"/>
      <c r="B62" s="11"/>
      <c r="C62" s="24"/>
      <c r="D62" s="35"/>
      <c r="E62" s="43"/>
      <c r="F62" s="43"/>
      <c r="G62" s="43"/>
      <c r="H62" s="44"/>
      <c r="I62" s="44"/>
      <c r="J62" s="43"/>
      <c r="K62" s="45"/>
      <c r="L62" s="52"/>
      <c r="M62" s="17"/>
      <c r="N62" s="43"/>
      <c r="O62" s="43"/>
      <c r="P62" s="53"/>
      <c r="Q62" s="18"/>
      <c r="R62" s="16"/>
      <c r="S62" s="19"/>
      <c r="T62" s="8"/>
      <c r="U62" s="8"/>
      <c r="V62" s="8"/>
      <c r="W62" s="12"/>
    </row>
    <row r="63" spans="1:23" ht="14.25" customHeight="1">
      <c r="A63" s="50"/>
      <c r="B63" s="11"/>
      <c r="C63" s="24"/>
      <c r="D63" s="35"/>
      <c r="E63" s="43"/>
      <c r="F63" s="43"/>
      <c r="G63" s="43"/>
      <c r="H63" s="44"/>
      <c r="I63" s="44"/>
      <c r="J63" s="43"/>
      <c r="K63" s="45"/>
      <c r="L63" s="52"/>
      <c r="M63" s="17"/>
      <c r="N63" s="43"/>
      <c r="O63" s="43"/>
      <c r="P63" s="53"/>
      <c r="Q63" s="18"/>
      <c r="R63" s="16"/>
      <c r="S63" s="19"/>
      <c r="T63" s="8"/>
      <c r="U63" s="8"/>
      <c r="V63" s="8"/>
      <c r="W63" s="12"/>
    </row>
    <row r="64" spans="1:23" ht="14.25" customHeight="1">
      <c r="A64" s="50"/>
      <c r="B64" s="11"/>
      <c r="C64" s="24"/>
      <c r="D64" s="35"/>
      <c r="E64" s="43"/>
      <c r="F64" s="43"/>
      <c r="G64" s="43"/>
      <c r="H64" s="44"/>
      <c r="I64" s="44"/>
      <c r="J64" s="43"/>
      <c r="K64" s="45"/>
      <c r="L64" s="52"/>
      <c r="M64" s="17"/>
      <c r="N64" s="43"/>
      <c r="O64" s="43"/>
      <c r="P64" s="53"/>
      <c r="Q64" s="18"/>
      <c r="R64" s="16"/>
      <c r="S64" s="19"/>
      <c r="T64" s="8"/>
      <c r="U64" s="8"/>
      <c r="V64" s="8"/>
      <c r="W64" s="12"/>
    </row>
    <row r="65" spans="1:23" ht="14.25" customHeight="1">
      <c r="A65" s="50"/>
      <c r="B65" s="11"/>
      <c r="C65" s="24"/>
      <c r="D65" s="35"/>
      <c r="E65" s="43"/>
      <c r="F65" s="43"/>
      <c r="G65" s="43"/>
      <c r="H65" s="44"/>
      <c r="I65" s="44"/>
      <c r="J65" s="43"/>
      <c r="K65" s="45"/>
      <c r="L65" s="52"/>
      <c r="M65" s="34"/>
      <c r="N65" s="43"/>
      <c r="O65" s="43"/>
      <c r="P65" s="53"/>
      <c r="Q65" s="18"/>
      <c r="R65" s="16"/>
      <c r="S65" s="19"/>
      <c r="T65" s="8"/>
      <c r="U65" s="8"/>
      <c r="V65" s="8"/>
      <c r="W65" s="12"/>
    </row>
    <row r="66" spans="1:23" ht="14.25" customHeight="1">
      <c r="A66" s="50"/>
      <c r="B66" s="11"/>
      <c r="C66" s="24"/>
      <c r="D66" s="35"/>
      <c r="E66" s="43"/>
      <c r="F66" s="43"/>
      <c r="G66" s="43"/>
      <c r="H66" s="44"/>
      <c r="I66" s="44"/>
      <c r="J66" s="43"/>
      <c r="K66" s="45"/>
      <c r="L66" s="52"/>
      <c r="M66" s="17"/>
      <c r="N66" s="43"/>
      <c r="O66" s="43"/>
      <c r="P66" s="53"/>
      <c r="Q66" s="18"/>
      <c r="R66" s="16"/>
      <c r="S66" s="19"/>
      <c r="T66" s="8"/>
      <c r="U66" s="8"/>
      <c r="V66" s="8"/>
      <c r="W66" s="12"/>
    </row>
    <row r="67" spans="1:15" ht="14.25" customHeight="1">
      <c r="A67" s="12"/>
      <c r="B67" s="12"/>
      <c r="C67" s="55"/>
      <c r="D67" s="55"/>
      <c r="E67" s="12"/>
      <c r="F67" s="12"/>
      <c r="G67" s="12"/>
      <c r="H67" s="56"/>
      <c r="I67" s="56"/>
      <c r="J67" s="56"/>
      <c r="K67" s="56"/>
      <c r="L67" s="12"/>
      <c r="M67" s="55"/>
      <c r="O67"/>
    </row>
    <row r="68" spans="1:23" ht="14.25" customHeight="1">
      <c r="A68" s="5"/>
      <c r="B68" s="5"/>
      <c r="C68" s="6"/>
      <c r="D68" s="20"/>
      <c r="E68" s="21"/>
      <c r="F68" s="21"/>
      <c r="G68" s="21"/>
      <c r="H68" s="26"/>
      <c r="I68" s="26"/>
      <c r="J68" s="26"/>
      <c r="K68" s="26"/>
      <c r="L68" s="21"/>
      <c r="M68" s="20"/>
      <c r="N68" s="21"/>
      <c r="O68" s="26"/>
      <c r="P68" s="21"/>
      <c r="Q68" s="21"/>
      <c r="R68" s="21"/>
      <c r="S68" s="21"/>
      <c r="T68" s="21"/>
      <c r="U68" s="5"/>
      <c r="V68" s="5"/>
      <c r="W68" s="5"/>
    </row>
    <row r="69" spans="1:20" ht="14.25" customHeight="1">
      <c r="A69" s="5"/>
      <c r="B69" s="5"/>
      <c r="C69" s="6"/>
      <c r="D69" s="20"/>
      <c r="E69" s="21"/>
      <c r="F69" s="21"/>
      <c r="G69" s="21"/>
      <c r="H69" s="26"/>
      <c r="I69" s="26"/>
      <c r="J69" s="26"/>
      <c r="K69" s="26"/>
      <c r="L69" s="21"/>
      <c r="M69" s="20"/>
      <c r="N69" s="21"/>
      <c r="O69" s="26"/>
      <c r="P69" s="21"/>
      <c r="Q69" s="21"/>
      <c r="R69" s="21"/>
      <c r="S69" s="21"/>
      <c r="T69" s="21"/>
    </row>
    <row r="70" spans="1:23" ht="14.25" customHeight="1">
      <c r="A70" s="5"/>
      <c r="B70" s="5"/>
      <c r="C70" s="6"/>
      <c r="D70" s="20"/>
      <c r="E70" s="21"/>
      <c r="F70" s="21"/>
      <c r="G70" s="21"/>
      <c r="H70" s="26"/>
      <c r="I70" s="26"/>
      <c r="J70" s="26"/>
      <c r="K70" s="26"/>
      <c r="L70" s="21"/>
      <c r="M70" s="20"/>
      <c r="N70" s="21"/>
      <c r="O70" s="26"/>
      <c r="P70" s="21"/>
      <c r="Q70" s="21"/>
      <c r="R70" s="21"/>
      <c r="S70" s="21"/>
      <c r="T70" s="21"/>
      <c r="U70" s="5"/>
      <c r="V70" s="5"/>
      <c r="W70" s="5"/>
    </row>
    <row r="71" spans="1:23" ht="14.25" customHeight="1">
      <c r="A71" s="5"/>
      <c r="B71" s="5"/>
      <c r="C71" s="6"/>
      <c r="D71" s="20"/>
      <c r="E71" s="21"/>
      <c r="F71" s="21"/>
      <c r="G71" s="21"/>
      <c r="H71" s="26"/>
      <c r="I71" s="26"/>
      <c r="J71" s="26"/>
      <c r="K71" s="26"/>
      <c r="L71" s="21"/>
      <c r="M71" s="20"/>
      <c r="N71" s="21"/>
      <c r="O71" s="26"/>
      <c r="P71" s="21"/>
      <c r="Q71" s="21"/>
      <c r="R71" s="21"/>
      <c r="S71" s="21"/>
      <c r="T71" s="21"/>
      <c r="U71" s="5"/>
      <c r="V71" s="5"/>
      <c r="W71" s="5"/>
    </row>
    <row r="72" spans="1:23" ht="14.25" customHeight="1">
      <c r="A72" s="5"/>
      <c r="B72" s="5"/>
      <c r="C72" s="6"/>
      <c r="D72" s="20"/>
      <c r="E72" s="21"/>
      <c r="F72" s="21"/>
      <c r="G72" s="21"/>
      <c r="H72" s="26"/>
      <c r="I72" s="26"/>
      <c r="J72" s="26"/>
      <c r="K72" s="26"/>
      <c r="L72" s="21"/>
      <c r="M72" s="20"/>
      <c r="N72" s="21"/>
      <c r="O72" s="26"/>
      <c r="P72" s="21"/>
      <c r="Q72" s="21"/>
      <c r="R72" s="21"/>
      <c r="S72" s="21"/>
      <c r="T72" s="21"/>
      <c r="U72" s="5"/>
      <c r="V72" s="5"/>
      <c r="W72" s="5"/>
    </row>
    <row r="73" spans="1:23" ht="14.25" customHeight="1">
      <c r="A73" s="5"/>
      <c r="B73" s="5"/>
      <c r="C73" s="6"/>
      <c r="D73" s="20"/>
      <c r="E73" s="21"/>
      <c r="F73" s="21"/>
      <c r="G73" s="21"/>
      <c r="H73" s="26"/>
      <c r="I73" s="26"/>
      <c r="J73" s="26"/>
      <c r="K73" s="26"/>
      <c r="L73" s="21"/>
      <c r="M73" s="20"/>
      <c r="N73" s="21"/>
      <c r="O73" s="26"/>
      <c r="P73" s="21"/>
      <c r="Q73" s="21"/>
      <c r="R73" s="21"/>
      <c r="S73" s="21"/>
      <c r="T73" s="21"/>
      <c r="U73" s="5"/>
      <c r="V73" s="5"/>
      <c r="W73" s="5"/>
    </row>
    <row r="74" spans="1:23" ht="14.25" customHeight="1">
      <c r="A74" s="5"/>
      <c r="B74" s="5"/>
      <c r="C74" s="6"/>
      <c r="D74" s="20"/>
      <c r="E74" s="21"/>
      <c r="F74" s="21"/>
      <c r="G74" s="21"/>
      <c r="H74" s="26"/>
      <c r="I74" s="26"/>
      <c r="J74" s="26"/>
      <c r="K74" s="26"/>
      <c r="L74" s="21"/>
      <c r="M74" s="20"/>
      <c r="N74" s="21"/>
      <c r="O74" s="26"/>
      <c r="P74" s="21"/>
      <c r="Q74" s="21"/>
      <c r="R74" s="21"/>
      <c r="S74" s="21"/>
      <c r="T74" s="21"/>
      <c r="U74" s="5"/>
      <c r="V74" s="5"/>
      <c r="W74" s="5"/>
    </row>
    <row r="75" spans="1:20" ht="14.25" customHeight="1">
      <c r="A75" s="5"/>
      <c r="B75" s="5"/>
      <c r="C75" s="6"/>
      <c r="D75" s="20"/>
      <c r="E75" s="21"/>
      <c r="F75" s="21"/>
      <c r="G75" s="21"/>
      <c r="H75" s="26"/>
      <c r="I75" s="26"/>
      <c r="J75" s="26"/>
      <c r="K75" s="26"/>
      <c r="L75" s="21"/>
      <c r="M75" s="20"/>
      <c r="N75" s="21"/>
      <c r="O75" s="26"/>
      <c r="P75" s="21"/>
      <c r="Q75" s="21"/>
      <c r="R75" s="21"/>
      <c r="S75" s="21"/>
      <c r="T75" s="21"/>
    </row>
    <row r="76" spans="1:20" ht="14.25" customHeight="1">
      <c r="A76" s="5"/>
      <c r="B76" s="5"/>
      <c r="C76" s="6"/>
      <c r="D76" s="20"/>
      <c r="E76" s="21"/>
      <c r="F76" s="21"/>
      <c r="G76" s="21"/>
      <c r="H76" s="26"/>
      <c r="I76" s="26"/>
      <c r="J76" s="26"/>
      <c r="K76" s="26"/>
      <c r="L76" s="21"/>
      <c r="M76" s="20"/>
      <c r="N76" s="21"/>
      <c r="O76" s="26"/>
      <c r="P76" s="21"/>
      <c r="Q76" s="21"/>
      <c r="R76" s="21"/>
      <c r="S76" s="21"/>
      <c r="T76" s="21"/>
    </row>
    <row r="77" spans="1:20" ht="14.25">
      <c r="A77" s="5"/>
      <c r="B77" s="5"/>
      <c r="C77" s="6"/>
      <c r="D77" s="6"/>
      <c r="E77" s="5"/>
      <c r="F77" s="5"/>
      <c r="G77" s="5"/>
      <c r="H77" s="7"/>
      <c r="I77" s="7"/>
      <c r="J77" s="7"/>
      <c r="K77" s="7"/>
      <c r="L77" s="5"/>
      <c r="M77" s="6"/>
      <c r="N77" s="5"/>
      <c r="O77" s="7"/>
      <c r="P77" s="5"/>
      <c r="Q77" s="5"/>
      <c r="R77" s="5"/>
      <c r="S77" s="5"/>
      <c r="T77" s="5"/>
    </row>
    <row r="78" spans="1:20" ht="14.25">
      <c r="A78" s="5"/>
      <c r="B78" s="5"/>
      <c r="C78" s="6"/>
      <c r="D78" s="6"/>
      <c r="E78" s="5"/>
      <c r="F78" s="5"/>
      <c r="G78" s="5"/>
      <c r="H78" s="7"/>
      <c r="I78" s="7"/>
      <c r="J78" s="7"/>
      <c r="K78" s="7"/>
      <c r="L78" s="5"/>
      <c r="M78" s="6"/>
      <c r="N78" s="5"/>
      <c r="O78" s="7"/>
      <c r="P78" s="5"/>
      <c r="Q78" s="5"/>
      <c r="R78" s="5"/>
      <c r="S78" s="5"/>
      <c r="T78" s="5"/>
    </row>
    <row r="79" spans="1:20" ht="14.25">
      <c r="A79" s="5"/>
      <c r="B79" s="5"/>
      <c r="C79" s="6"/>
      <c r="D79" s="6"/>
      <c r="E79" s="5"/>
      <c r="F79" s="5"/>
      <c r="G79" s="5"/>
      <c r="H79" s="7"/>
      <c r="I79" s="7"/>
      <c r="J79" s="7"/>
      <c r="K79" s="7"/>
      <c r="L79" s="5"/>
      <c r="M79" s="6"/>
      <c r="N79" s="5"/>
      <c r="O79" s="7"/>
      <c r="P79" s="5"/>
      <c r="Q79" s="5"/>
      <c r="R79" s="5"/>
      <c r="S79" s="5"/>
      <c r="T79" s="5"/>
    </row>
    <row r="80" spans="1:20" ht="14.25">
      <c r="A80" s="5"/>
      <c r="B80" s="5"/>
      <c r="C80" s="6"/>
      <c r="D80" s="6"/>
      <c r="E80" s="5"/>
      <c r="F80" s="5"/>
      <c r="G80" s="5"/>
      <c r="H80" s="7"/>
      <c r="I80" s="7"/>
      <c r="J80" s="7"/>
      <c r="K80" s="7"/>
      <c r="L80" s="5"/>
      <c r="M80" s="6"/>
      <c r="N80" s="5"/>
      <c r="O80" s="7"/>
      <c r="P80" s="5"/>
      <c r="Q80" s="5"/>
      <c r="R80" s="5"/>
      <c r="S80" s="5"/>
      <c r="T80" s="5"/>
    </row>
    <row r="81" spans="1:20" ht="14.25">
      <c r="A81" s="5"/>
      <c r="B81" s="5"/>
      <c r="C81" s="6"/>
      <c r="D81" s="6"/>
      <c r="E81" s="5"/>
      <c r="F81" s="5"/>
      <c r="G81" s="5"/>
      <c r="H81" s="7"/>
      <c r="I81" s="7"/>
      <c r="J81" s="7"/>
      <c r="K81" s="7"/>
      <c r="L81" s="5"/>
      <c r="M81" s="6"/>
      <c r="N81" s="5"/>
      <c r="O81" s="7"/>
      <c r="P81" s="5"/>
      <c r="Q81" s="5"/>
      <c r="R81" s="5"/>
      <c r="S81" s="5"/>
      <c r="T81" s="5"/>
    </row>
    <row r="82" spans="1:20" ht="14.25">
      <c r="A82" s="5"/>
      <c r="B82" s="5"/>
      <c r="C82" s="6"/>
      <c r="D82" s="6"/>
      <c r="E82" s="5"/>
      <c r="F82" s="5"/>
      <c r="G82" s="5"/>
      <c r="H82" s="7"/>
      <c r="I82" s="7"/>
      <c r="J82" s="7"/>
      <c r="K82" s="7"/>
      <c r="L82" s="5"/>
      <c r="M82" s="6"/>
      <c r="N82" s="5"/>
      <c r="O82" s="7"/>
      <c r="P82" s="5"/>
      <c r="Q82" s="5"/>
      <c r="R82" s="5"/>
      <c r="S82" s="5"/>
      <c r="T82" s="5"/>
    </row>
    <row r="83" spans="1:20" ht="14.25">
      <c r="A83" s="5"/>
      <c r="B83" s="5"/>
      <c r="C83" s="6"/>
      <c r="D83" s="6"/>
      <c r="E83" s="5"/>
      <c r="F83" s="5"/>
      <c r="G83" s="5"/>
      <c r="H83" s="7"/>
      <c r="I83" s="7"/>
      <c r="J83" s="7"/>
      <c r="K83" s="7"/>
      <c r="L83" s="5"/>
      <c r="M83" s="6"/>
      <c r="N83" s="5"/>
      <c r="O83" s="7"/>
      <c r="P83" s="5"/>
      <c r="Q83" s="5"/>
      <c r="R83" s="5"/>
      <c r="S83" s="5"/>
      <c r="T83" s="5"/>
    </row>
  </sheetData>
  <sheetProtection/>
  <mergeCells count="1">
    <mergeCell ref="A29:B29"/>
  </mergeCells>
  <printOptions/>
  <pageMargins left="0" right="0" top="0.55" bottom="0.4" header="0.25" footer="0.2"/>
  <pageSetup fitToHeight="0" horizontalDpi="600" verticalDpi="600" orientation="landscape" paperSize="5" r:id="rId2"/>
  <headerFooter alignWithMargins="0">
    <oddHeader>&amp;L&amp;G</oddHeader>
    <oddFooter>&amp;CPage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zoomScale="80" zoomScaleNormal="80" zoomScalePageLayoutView="0" workbookViewId="0" topLeftCell="K1">
      <selection activeCell="N12" sqref="N12"/>
    </sheetView>
  </sheetViews>
  <sheetFormatPr defaultColWidth="9.140625" defaultRowHeight="12.75"/>
  <cols>
    <col min="1" max="1" width="16.421875" style="0" customWidth="1"/>
    <col min="2" max="2" width="22.421875" style="0" customWidth="1"/>
    <col min="3" max="3" width="15.28125" style="2" customWidth="1"/>
    <col min="4" max="4" width="14.00390625" style="0" customWidth="1"/>
    <col min="5" max="5" width="25.7109375" style="66" customWidth="1"/>
    <col min="6" max="6" width="23.8515625" style="66" customWidth="1"/>
    <col min="7" max="7" width="20.00390625" style="66" customWidth="1"/>
    <col min="8" max="9" width="23.140625" style="66" customWidth="1"/>
    <col min="10" max="10" width="17.140625" style="66" customWidth="1"/>
    <col min="11" max="11" width="24.7109375" style="66" customWidth="1"/>
    <col min="12" max="12" width="16.8515625" style="66" customWidth="1"/>
    <col min="13" max="13" width="14.7109375" style="66" customWidth="1"/>
    <col min="14" max="14" width="21.28125" style="66" customWidth="1"/>
    <col min="15" max="15" width="8.00390625" style="0" customWidth="1"/>
    <col min="16" max="16" width="18.7109375" style="0" customWidth="1"/>
    <col min="17" max="17" width="15.421875" style="0" customWidth="1"/>
    <col min="18" max="18" width="10.8515625" style="0" customWidth="1"/>
    <col min="19" max="19" width="20.57421875" style="0" customWidth="1"/>
    <col min="20" max="20" width="17.421875" style="0" customWidth="1"/>
    <col min="21" max="21" width="3.00390625" style="0" customWidth="1"/>
    <col min="22" max="22" width="46.28125" style="0" customWidth="1"/>
  </cols>
  <sheetData>
    <row r="1" spans="1:19" s="15" customFormat="1" ht="21" customHeight="1">
      <c r="A1" s="97" t="s">
        <v>45</v>
      </c>
      <c r="B1" s="98"/>
      <c r="C1" s="99"/>
      <c r="D1" s="99"/>
      <c r="E1" s="98"/>
      <c r="F1" s="98"/>
      <c r="G1" s="98"/>
      <c r="H1" s="100"/>
      <c r="I1" s="100"/>
      <c r="J1" s="101" t="s">
        <v>34</v>
      </c>
      <c r="K1" s="101"/>
      <c r="L1" s="98"/>
      <c r="M1" s="101" t="s">
        <v>23</v>
      </c>
      <c r="N1" s="98"/>
      <c r="O1" s="100"/>
      <c r="P1" s="98"/>
      <c r="Q1" s="98"/>
      <c r="R1" s="98"/>
      <c r="S1" s="98"/>
    </row>
    <row r="2" spans="1:22" ht="17.25" thickBot="1">
      <c r="A2" s="21"/>
      <c r="B2" s="21"/>
      <c r="C2" s="20"/>
      <c r="D2" s="21"/>
      <c r="E2" s="67"/>
      <c r="F2" s="67"/>
      <c r="G2" s="67"/>
      <c r="H2" s="67"/>
      <c r="I2" s="67"/>
      <c r="J2" s="67"/>
      <c r="K2" s="67"/>
      <c r="L2" s="67"/>
      <c r="M2" s="67"/>
      <c r="N2" s="67"/>
      <c r="O2" s="21"/>
      <c r="P2" s="21"/>
      <c r="Q2" s="21"/>
      <c r="R2" s="21"/>
      <c r="S2" s="21"/>
      <c r="T2" s="5"/>
      <c r="U2" s="5"/>
      <c r="V2" s="5"/>
    </row>
    <row r="3" spans="1:22" s="1" customFormat="1" ht="82.5" customHeight="1" thickBot="1">
      <c r="A3" s="102" t="s">
        <v>5</v>
      </c>
      <c r="B3" s="102" t="s">
        <v>6</v>
      </c>
      <c r="C3" s="103" t="s">
        <v>7</v>
      </c>
      <c r="D3" s="104" t="s">
        <v>8</v>
      </c>
      <c r="E3" s="115" t="s">
        <v>13</v>
      </c>
      <c r="F3" s="115" t="s">
        <v>47</v>
      </c>
      <c r="G3" s="115" t="s">
        <v>46</v>
      </c>
      <c r="H3" s="115" t="s">
        <v>4</v>
      </c>
      <c r="I3" s="105" t="s">
        <v>106</v>
      </c>
      <c r="J3" s="105" t="s">
        <v>107</v>
      </c>
      <c r="K3" s="115" t="s">
        <v>1</v>
      </c>
      <c r="L3" s="115" t="s">
        <v>17</v>
      </c>
      <c r="M3" s="115" t="s">
        <v>9</v>
      </c>
      <c r="N3" s="116" t="s">
        <v>10</v>
      </c>
      <c r="O3" s="104" t="s">
        <v>9</v>
      </c>
      <c r="P3" s="104" t="s">
        <v>11</v>
      </c>
      <c r="Q3" s="104" t="s">
        <v>22</v>
      </c>
      <c r="R3" s="104" t="s">
        <v>12</v>
      </c>
      <c r="S3" s="104" t="s">
        <v>18</v>
      </c>
      <c r="T3" s="4"/>
      <c r="U3" s="4"/>
      <c r="V3" s="4"/>
    </row>
    <row r="4" spans="1:22" ht="15" customHeight="1" thickBot="1">
      <c r="A4" s="40"/>
      <c r="B4" s="40"/>
      <c r="C4" s="41"/>
      <c r="D4" s="40"/>
      <c r="E4" s="68"/>
      <c r="F4" s="68"/>
      <c r="G4" s="68"/>
      <c r="H4" s="68"/>
      <c r="I4" s="68"/>
      <c r="J4" s="68"/>
      <c r="K4" s="73">
        <v>10000000</v>
      </c>
      <c r="L4" s="68"/>
      <c r="M4" s="68"/>
      <c r="N4" s="68"/>
      <c r="O4" s="40"/>
      <c r="P4" s="40"/>
      <c r="Q4" s="40"/>
      <c r="R4" s="40"/>
      <c r="S4" s="40"/>
      <c r="T4" s="5"/>
      <c r="U4" s="5"/>
      <c r="V4" s="5"/>
    </row>
    <row r="5" spans="1:19" ht="12.75">
      <c r="A5" s="63"/>
      <c r="B5" s="62"/>
      <c r="C5" s="77"/>
      <c r="D5" s="61"/>
      <c r="E5" s="78"/>
      <c r="F5" s="78"/>
      <c r="H5" s="79"/>
      <c r="I5" s="79"/>
      <c r="K5" s="74"/>
      <c r="P5" s="81"/>
      <c r="Q5" s="80"/>
      <c r="R5" s="82"/>
      <c r="S5" s="83"/>
    </row>
    <row r="6" spans="1:22" s="12" customFormat="1" ht="30">
      <c r="A6" s="118" t="s">
        <v>42</v>
      </c>
      <c r="B6" s="118" t="s">
        <v>43</v>
      </c>
      <c r="C6" s="119">
        <v>44536</v>
      </c>
      <c r="D6" s="118" t="s">
        <v>44</v>
      </c>
      <c r="E6" s="120">
        <v>56502.04</v>
      </c>
      <c r="F6" s="120">
        <v>56502.04</v>
      </c>
      <c r="G6" s="120">
        <v>0</v>
      </c>
      <c r="H6" s="121">
        <v>25000</v>
      </c>
      <c r="I6" s="121">
        <f>6039.64+464.5+727+572.5</f>
        <v>7803.64</v>
      </c>
      <c r="J6" s="120"/>
      <c r="K6" s="122"/>
      <c r="L6" s="123"/>
      <c r="M6" s="124"/>
      <c r="N6" s="120"/>
      <c r="O6" s="120"/>
      <c r="P6" s="125" t="s">
        <v>37</v>
      </c>
      <c r="Q6" s="126" t="s">
        <v>48</v>
      </c>
      <c r="R6" s="167" t="s">
        <v>2</v>
      </c>
      <c r="S6" s="118" t="s">
        <v>32</v>
      </c>
      <c r="T6" s="8"/>
      <c r="U6" s="8"/>
      <c r="V6" s="8"/>
    </row>
    <row r="7" spans="1:19" ht="30">
      <c r="A7" s="127" t="s">
        <v>24</v>
      </c>
      <c r="B7" s="127" t="s">
        <v>24</v>
      </c>
      <c r="C7" s="128">
        <v>44541</v>
      </c>
      <c r="D7" s="129" t="s">
        <v>44</v>
      </c>
      <c r="E7" s="130">
        <v>7667000</v>
      </c>
      <c r="F7" s="131">
        <f>E7-G7</f>
        <v>6421828.18</v>
      </c>
      <c r="G7" s="132">
        <f>232029.35+418563.13+594579.34</f>
        <v>1245171.8199999998</v>
      </c>
      <c r="H7" s="133">
        <v>275000</v>
      </c>
      <c r="I7" s="140">
        <f>45100.04+2076.5+5824+332.5+19388.83</f>
        <v>72721.87</v>
      </c>
      <c r="J7" s="132">
        <f>G7+I7-50000</f>
        <v>1267893.69</v>
      </c>
      <c r="K7" s="174"/>
      <c r="L7" s="177">
        <f>187067.02+72879.2+544579.34</f>
        <v>804525.5599999999</v>
      </c>
      <c r="M7" s="124">
        <v>45162</v>
      </c>
      <c r="N7" s="130"/>
      <c r="O7" s="127"/>
      <c r="P7" s="127" t="s">
        <v>37</v>
      </c>
      <c r="Q7" s="127" t="s">
        <v>52</v>
      </c>
      <c r="R7" s="167" t="s">
        <v>2</v>
      </c>
      <c r="S7" s="127" t="s">
        <v>53</v>
      </c>
    </row>
    <row r="8" spans="1:19" ht="12.75" customHeight="1">
      <c r="A8" s="127" t="s">
        <v>24</v>
      </c>
      <c r="B8" s="127" t="s">
        <v>24</v>
      </c>
      <c r="C8" s="128">
        <v>44650</v>
      </c>
      <c r="D8" s="129" t="s">
        <v>87</v>
      </c>
      <c r="E8" s="130">
        <v>1045000</v>
      </c>
      <c r="F8" s="131">
        <f>E8-G8</f>
        <v>945132.01</v>
      </c>
      <c r="G8" s="132">
        <v>99867.99</v>
      </c>
      <c r="H8" s="133">
        <v>225000</v>
      </c>
      <c r="I8" s="140">
        <f>21628.89+1617+3242.81</f>
        <v>26488.7</v>
      </c>
      <c r="J8" s="132">
        <f>G8-25000</f>
        <v>74867.99</v>
      </c>
      <c r="K8" s="174"/>
      <c r="L8" s="177">
        <f>J8</f>
        <v>74867.99</v>
      </c>
      <c r="M8" s="124">
        <v>45170</v>
      </c>
      <c r="N8" s="130"/>
      <c r="O8" s="127"/>
      <c r="P8" s="127" t="s">
        <v>37</v>
      </c>
      <c r="Q8" s="127" t="s">
        <v>88</v>
      </c>
      <c r="R8" s="167" t="s">
        <v>2</v>
      </c>
      <c r="S8" s="127" t="s">
        <v>53</v>
      </c>
    </row>
    <row r="9" spans="1:19" ht="30">
      <c r="A9" s="127" t="s">
        <v>91</v>
      </c>
      <c r="B9" s="127" t="s">
        <v>92</v>
      </c>
      <c r="C9" s="128">
        <v>44657</v>
      </c>
      <c r="D9" s="129" t="s">
        <v>93</v>
      </c>
      <c r="E9" s="130">
        <v>75000</v>
      </c>
      <c r="F9" s="131">
        <v>20000</v>
      </c>
      <c r="G9" s="132"/>
      <c r="H9" s="133">
        <v>25000</v>
      </c>
      <c r="I9" s="140">
        <v>2636.02</v>
      </c>
      <c r="J9" s="132"/>
      <c r="K9" s="174"/>
      <c r="L9" s="177"/>
      <c r="M9" s="177"/>
      <c r="N9" s="130"/>
      <c r="O9" s="127"/>
      <c r="P9" s="127" t="s">
        <v>37</v>
      </c>
      <c r="Q9" s="127" t="s">
        <v>94</v>
      </c>
      <c r="R9" s="127" t="s">
        <v>75</v>
      </c>
      <c r="S9" s="129" t="s">
        <v>32</v>
      </c>
    </row>
    <row r="10" spans="1:19" s="129" customFormat="1" ht="30">
      <c r="A10" s="129" t="s">
        <v>57</v>
      </c>
      <c r="B10" s="129" t="s">
        <v>95</v>
      </c>
      <c r="C10" s="128">
        <v>44665</v>
      </c>
      <c r="D10" s="129" t="s">
        <v>87</v>
      </c>
      <c r="E10" s="131">
        <v>150000</v>
      </c>
      <c r="F10" s="131">
        <v>150000</v>
      </c>
      <c r="G10" s="138"/>
      <c r="H10" s="139">
        <v>50000</v>
      </c>
      <c r="I10" s="141">
        <f>7410.11+1099+1820.22</f>
        <v>10329.33</v>
      </c>
      <c r="J10" s="138"/>
      <c r="K10" s="175"/>
      <c r="L10" s="178"/>
      <c r="M10" s="178"/>
      <c r="N10" s="131"/>
      <c r="P10" s="129" t="s">
        <v>37</v>
      </c>
      <c r="Q10" s="129" t="s">
        <v>96</v>
      </c>
      <c r="R10" s="168" t="s">
        <v>2</v>
      </c>
      <c r="S10" s="129" t="s">
        <v>69</v>
      </c>
    </row>
    <row r="11" spans="1:22" s="12" customFormat="1" ht="28.5">
      <c r="A11" s="60" t="s">
        <v>49</v>
      </c>
      <c r="B11" s="60" t="s">
        <v>67</v>
      </c>
      <c r="C11" s="84">
        <v>44609</v>
      </c>
      <c r="D11" s="60" t="s">
        <v>72</v>
      </c>
      <c r="E11" s="85">
        <v>185274.16</v>
      </c>
      <c r="F11" s="85">
        <v>0</v>
      </c>
      <c r="G11" s="85">
        <f>E11</f>
        <v>185274.16</v>
      </c>
      <c r="H11" s="86">
        <v>25000</v>
      </c>
      <c r="I11" s="86">
        <v>8970.49</v>
      </c>
      <c r="J11" s="85">
        <f>G11-H11+I11</f>
        <v>169244.65</v>
      </c>
      <c r="K11" s="87"/>
      <c r="L11" s="88">
        <f>J11</f>
        <v>169244.65</v>
      </c>
      <c r="M11" s="89" t="s">
        <v>195</v>
      </c>
      <c r="N11" s="85"/>
      <c r="O11" s="85"/>
      <c r="P11" s="134" t="s">
        <v>37</v>
      </c>
      <c r="Q11" s="90" t="s">
        <v>71</v>
      </c>
      <c r="R11" s="90" t="s">
        <v>75</v>
      </c>
      <c r="S11" s="60" t="s">
        <v>69</v>
      </c>
      <c r="T11" s="8"/>
      <c r="U11" s="8"/>
      <c r="V11" s="8"/>
    </row>
    <row r="12" spans="1:22" s="12" customFormat="1" ht="28.5">
      <c r="A12" s="60" t="s">
        <v>138</v>
      </c>
      <c r="B12" s="60" t="s">
        <v>139</v>
      </c>
      <c r="C12" s="84">
        <v>44763</v>
      </c>
      <c r="D12" s="60" t="s">
        <v>72</v>
      </c>
      <c r="E12" s="85">
        <v>100000</v>
      </c>
      <c r="F12" s="85">
        <v>100000</v>
      </c>
      <c r="G12" s="85">
        <v>220291.98</v>
      </c>
      <c r="H12" s="86">
        <v>25000</v>
      </c>
      <c r="I12" s="86">
        <f>2538.5+880.5+1240.5+150.5</f>
        <v>4810</v>
      </c>
      <c r="J12" s="85"/>
      <c r="K12" s="87"/>
      <c r="L12" s="88"/>
      <c r="M12" s="89"/>
      <c r="N12" s="85"/>
      <c r="O12" s="85"/>
      <c r="P12" s="134" t="s">
        <v>37</v>
      </c>
      <c r="Q12" s="90" t="s">
        <v>156</v>
      </c>
      <c r="R12" s="90" t="s">
        <v>75</v>
      </c>
      <c r="S12" s="60" t="s">
        <v>32</v>
      </c>
      <c r="T12" s="8"/>
      <c r="U12" s="8"/>
      <c r="V12" s="8"/>
    </row>
    <row r="13" spans="1:19" ht="30">
      <c r="A13" s="31" t="s">
        <v>57</v>
      </c>
      <c r="B13" s="31" t="s">
        <v>95</v>
      </c>
      <c r="C13" s="64">
        <v>44729</v>
      </c>
      <c r="D13" s="33" t="s">
        <v>72</v>
      </c>
      <c r="E13" s="69">
        <v>150000</v>
      </c>
      <c r="F13" s="71">
        <v>150000</v>
      </c>
      <c r="G13" s="75">
        <v>0</v>
      </c>
      <c r="H13" s="76">
        <v>50000</v>
      </c>
      <c r="I13" s="76"/>
      <c r="J13" s="75"/>
      <c r="K13" s="176"/>
      <c r="L13" s="153"/>
      <c r="M13" s="153"/>
      <c r="P13" t="s">
        <v>37</v>
      </c>
      <c r="Q13" s="170" t="s">
        <v>194</v>
      </c>
      <c r="R13" s="168" t="s">
        <v>2</v>
      </c>
      <c r="S13" s="129" t="s">
        <v>69</v>
      </c>
    </row>
    <row r="14" spans="1:22" s="12" customFormat="1" ht="57">
      <c r="A14" s="60" t="s">
        <v>57</v>
      </c>
      <c r="B14" s="60" t="s">
        <v>110</v>
      </c>
      <c r="C14" s="84">
        <v>44703</v>
      </c>
      <c r="D14" s="60" t="s">
        <v>199</v>
      </c>
      <c r="E14" s="85">
        <v>200000</v>
      </c>
      <c r="F14" s="85">
        <v>0</v>
      </c>
      <c r="G14" s="85">
        <f>E14</f>
        <v>200000</v>
      </c>
      <c r="H14" s="86">
        <v>50000</v>
      </c>
      <c r="I14" s="85">
        <f>7334.36+395.5+367.5+483</f>
        <v>8580.36</v>
      </c>
      <c r="J14" s="85">
        <f>G14-H14+I14</f>
        <v>158580.36</v>
      </c>
      <c r="K14" s="87">
        <v>6949610.46</v>
      </c>
      <c r="L14" s="88"/>
      <c r="M14" s="89"/>
      <c r="N14" s="85"/>
      <c r="O14" s="85"/>
      <c r="P14" s="134" t="s">
        <v>37</v>
      </c>
      <c r="Q14" s="90" t="s">
        <v>113</v>
      </c>
      <c r="R14" s="166" t="s">
        <v>2</v>
      </c>
      <c r="S14" s="60" t="s">
        <v>114</v>
      </c>
      <c r="T14" s="8"/>
      <c r="U14" s="8"/>
      <c r="V14" s="8"/>
    </row>
    <row r="15" spans="3:11" ht="12.75">
      <c r="C15" s="64"/>
      <c r="D15" s="32"/>
      <c r="E15" s="69"/>
      <c r="F15" s="71"/>
      <c r="G15" s="75"/>
      <c r="H15" s="76"/>
      <c r="I15" s="76"/>
      <c r="J15" s="75"/>
      <c r="K15" s="75"/>
    </row>
    <row r="16" spans="3:11" ht="12.75">
      <c r="C16" s="64"/>
      <c r="D16" s="32"/>
      <c r="E16" s="69"/>
      <c r="F16" s="71"/>
      <c r="G16" s="75"/>
      <c r="H16" s="76"/>
      <c r="I16" s="76"/>
      <c r="J16" s="75"/>
      <c r="K16" s="75"/>
    </row>
    <row r="17" spans="3:11" ht="12.75">
      <c r="C17" s="64"/>
      <c r="D17" s="32"/>
      <c r="E17" s="69"/>
      <c r="F17" s="71"/>
      <c r="G17" s="75"/>
      <c r="H17" s="76"/>
      <c r="I17" s="76"/>
      <c r="J17" s="75"/>
      <c r="K17" s="75"/>
    </row>
    <row r="18" spans="3:11" ht="12.75">
      <c r="C18" s="64"/>
      <c r="D18" s="32"/>
      <c r="E18" s="69"/>
      <c r="F18" s="71"/>
      <c r="G18" s="75"/>
      <c r="H18" s="76"/>
      <c r="I18" s="76"/>
      <c r="J18" s="75"/>
      <c r="K18" s="75"/>
    </row>
    <row r="19" spans="3:11" ht="12.75">
      <c r="C19" s="64"/>
      <c r="D19" s="32"/>
      <c r="E19" s="69"/>
      <c r="F19" s="71"/>
      <c r="G19" s="75"/>
      <c r="H19" s="76"/>
      <c r="I19" s="76"/>
      <c r="J19" s="75"/>
      <c r="K19" s="75"/>
    </row>
    <row r="20" spans="3:11" ht="12.75">
      <c r="C20" s="64"/>
      <c r="D20" s="32"/>
      <c r="E20" s="69"/>
      <c r="F20" s="71"/>
      <c r="G20" s="75"/>
      <c r="H20" s="76"/>
      <c r="I20" s="76"/>
      <c r="J20" s="75"/>
      <c r="K20" s="75"/>
    </row>
    <row r="21" spans="3:11" ht="12.75">
      <c r="C21" s="64"/>
      <c r="D21" s="32"/>
      <c r="E21" s="69"/>
      <c r="F21" s="71"/>
      <c r="G21" s="75"/>
      <c r="H21" s="76"/>
      <c r="I21" s="76"/>
      <c r="J21" s="75"/>
      <c r="K21" s="75"/>
    </row>
    <row r="22" spans="3:11" ht="12.75">
      <c r="C22" s="64"/>
      <c r="D22" s="32"/>
      <c r="E22" s="69"/>
      <c r="F22" s="71"/>
      <c r="G22" s="75"/>
      <c r="H22" s="76"/>
      <c r="I22" s="76"/>
      <c r="J22" s="75"/>
      <c r="K22" s="75"/>
    </row>
    <row r="23" spans="3:11" ht="12.75">
      <c r="C23" s="64"/>
      <c r="D23" s="32"/>
      <c r="E23" s="69"/>
      <c r="F23" s="71"/>
      <c r="G23" s="75"/>
      <c r="H23" s="76"/>
      <c r="I23" s="76"/>
      <c r="J23" s="75"/>
      <c r="K23" s="75"/>
    </row>
    <row r="24" spans="3:11" ht="12.75">
      <c r="C24" s="64"/>
      <c r="D24" s="32"/>
      <c r="E24" s="69"/>
      <c r="F24" s="71"/>
      <c r="G24" s="75"/>
      <c r="H24" s="76"/>
      <c r="I24" s="76"/>
      <c r="J24" s="75"/>
      <c r="K24" s="75"/>
    </row>
    <row r="25" spans="3:11" ht="12.75">
      <c r="C25" s="64"/>
      <c r="D25" s="32"/>
      <c r="E25" s="69"/>
      <c r="F25" s="71"/>
      <c r="G25" s="75"/>
      <c r="H25" s="76"/>
      <c r="I25" s="76"/>
      <c r="J25" s="75"/>
      <c r="K25" s="75"/>
    </row>
    <row r="26" spans="3:11" ht="12.75">
      <c r="C26" s="64"/>
      <c r="D26" s="32"/>
      <c r="E26" s="69"/>
      <c r="F26" s="71"/>
      <c r="G26" s="75"/>
      <c r="H26" s="76"/>
      <c r="I26" s="76"/>
      <c r="J26" s="75"/>
      <c r="K26" s="75"/>
    </row>
    <row r="27" spans="3:11" ht="12.75">
      <c r="C27" s="64"/>
      <c r="D27" s="32"/>
      <c r="E27" s="69"/>
      <c r="F27" s="71"/>
      <c r="G27" s="75"/>
      <c r="H27" s="76"/>
      <c r="I27" s="76"/>
      <c r="J27" s="75"/>
      <c r="K27" s="75"/>
    </row>
    <row r="28" spans="3:11" ht="12.75">
      <c r="C28" s="64"/>
      <c r="D28" s="32"/>
      <c r="E28" s="69"/>
      <c r="F28" s="71"/>
      <c r="G28" s="75"/>
      <c r="H28" s="76"/>
      <c r="I28" s="76"/>
      <c r="J28" s="75"/>
      <c r="K28" s="75"/>
    </row>
    <row r="29" spans="3:11" ht="12.75">
      <c r="C29" s="64"/>
      <c r="D29" s="32"/>
      <c r="E29" s="69"/>
      <c r="F29" s="71"/>
      <c r="G29" s="75"/>
      <c r="H29" s="76"/>
      <c r="I29" s="76"/>
      <c r="J29" s="75"/>
      <c r="K29" s="75"/>
    </row>
    <row r="30" spans="3:11" ht="12.75">
      <c r="C30" s="64"/>
      <c r="D30" s="32"/>
      <c r="E30" s="69"/>
      <c r="F30" s="71"/>
      <c r="G30" s="75"/>
      <c r="H30" s="76"/>
      <c r="I30" s="76"/>
      <c r="J30" s="75"/>
      <c r="K30" s="75"/>
    </row>
    <row r="31" spans="3:11" ht="12.75">
      <c r="C31" s="64"/>
      <c r="D31" s="32"/>
      <c r="E31" s="69"/>
      <c r="F31" s="71"/>
      <c r="G31" s="75"/>
      <c r="H31" s="76"/>
      <c r="I31" s="76"/>
      <c r="J31" s="75"/>
      <c r="K31" s="75"/>
    </row>
    <row r="32" spans="3:11" ht="12.75">
      <c r="C32" s="64"/>
      <c r="D32" s="32"/>
      <c r="E32" s="69"/>
      <c r="F32" s="71"/>
      <c r="G32" s="75"/>
      <c r="H32" s="76"/>
      <c r="I32" s="76"/>
      <c r="J32" s="75"/>
      <c r="K32" s="75"/>
    </row>
    <row r="33" spans="3:11" ht="12.75">
      <c r="C33" s="64"/>
      <c r="D33" s="32"/>
      <c r="E33" s="69"/>
      <c r="F33" s="71"/>
      <c r="G33" s="75"/>
      <c r="H33" s="76"/>
      <c r="I33" s="76"/>
      <c r="J33" s="75"/>
      <c r="K33" s="75"/>
    </row>
    <row r="34" spans="3:11" ht="12.75">
      <c r="C34" s="64"/>
      <c r="D34" s="32"/>
      <c r="E34" s="69"/>
      <c r="F34" s="71"/>
      <c r="G34" s="75"/>
      <c r="H34" s="76"/>
      <c r="I34" s="76"/>
      <c r="J34" s="75"/>
      <c r="K34" s="75"/>
    </row>
    <row r="35" spans="3:11" ht="12.75">
      <c r="C35" s="64"/>
      <c r="D35" s="32"/>
      <c r="E35" s="69"/>
      <c r="F35" s="71"/>
      <c r="G35" s="75"/>
      <c r="H35" s="76"/>
      <c r="I35" s="76"/>
      <c r="J35" s="75"/>
      <c r="K35" s="75"/>
    </row>
    <row r="36" spans="3:11" ht="12.75">
      <c r="C36" s="64"/>
      <c r="D36" s="32"/>
      <c r="E36" s="69"/>
      <c r="F36" s="71"/>
      <c r="G36" s="75"/>
      <c r="H36" s="76"/>
      <c r="I36" s="76"/>
      <c r="J36" s="75"/>
      <c r="K36" s="75"/>
    </row>
    <row r="37" spans="3:11" ht="12.75">
      <c r="C37" s="64"/>
      <c r="D37" s="32"/>
      <c r="E37" s="69"/>
      <c r="F37" s="71"/>
      <c r="G37" s="75"/>
      <c r="H37" s="76"/>
      <c r="I37" s="76"/>
      <c r="J37" s="75"/>
      <c r="K37" s="75"/>
    </row>
    <row r="38" spans="3:11" ht="12.75">
      <c r="C38" s="64"/>
      <c r="D38" s="32"/>
      <c r="E38" s="69"/>
      <c r="F38" s="71"/>
      <c r="G38" s="75"/>
      <c r="H38" s="76"/>
      <c r="I38" s="76"/>
      <c r="J38" s="75"/>
      <c r="K38" s="75"/>
    </row>
    <row r="39" spans="3:11" ht="12.75">
      <c r="C39" s="64"/>
      <c r="D39" s="32"/>
      <c r="E39" s="69"/>
      <c r="F39" s="71"/>
      <c r="G39" s="75"/>
      <c r="H39" s="76"/>
      <c r="I39" s="76"/>
      <c r="J39" s="75"/>
      <c r="K39" s="75"/>
    </row>
    <row r="40" spans="3:11" ht="12.75">
      <c r="C40" s="64"/>
      <c r="D40" s="32"/>
      <c r="E40" s="69"/>
      <c r="F40" s="71"/>
      <c r="G40" s="75"/>
      <c r="H40" s="76"/>
      <c r="I40" s="76"/>
      <c r="J40" s="75"/>
      <c r="K40" s="75"/>
    </row>
    <row r="41" spans="3:11" ht="12.75">
      <c r="C41" s="64"/>
      <c r="D41" s="32"/>
      <c r="E41" s="69"/>
      <c r="F41" s="71"/>
      <c r="G41" s="75"/>
      <c r="H41" s="76"/>
      <c r="I41" s="76"/>
      <c r="J41" s="75"/>
      <c r="K41" s="75"/>
    </row>
    <row r="42" spans="3:11" ht="12.75">
      <c r="C42" s="64"/>
      <c r="D42" s="32"/>
      <c r="F42" s="71"/>
      <c r="G42" s="75"/>
      <c r="H42" s="76"/>
      <c r="I42" s="76"/>
      <c r="J42" s="75"/>
      <c r="K42" s="75"/>
    </row>
    <row r="43" spans="3:11" ht="12.75">
      <c r="C43" s="64"/>
      <c r="D43" s="32"/>
      <c r="F43" s="71"/>
      <c r="G43" s="75"/>
      <c r="H43" s="76"/>
      <c r="I43" s="76"/>
      <c r="J43" s="75"/>
      <c r="K43" s="75"/>
    </row>
    <row r="44" spans="3:11" ht="12.75">
      <c r="C44" s="64"/>
      <c r="D44" s="32"/>
      <c r="F44" s="71"/>
      <c r="G44" s="75"/>
      <c r="H44" s="76"/>
      <c r="I44" s="76"/>
      <c r="J44" s="75"/>
      <c r="K44" s="75"/>
    </row>
    <row r="45" spans="3:11" ht="12.75">
      <c r="C45" s="64"/>
      <c r="D45" s="32"/>
      <c r="F45" s="71"/>
      <c r="G45" s="75"/>
      <c r="H45" s="76"/>
      <c r="I45" s="76"/>
      <c r="J45" s="75"/>
      <c r="K45" s="75"/>
    </row>
    <row r="46" spans="3:11" ht="12.75">
      <c r="C46" s="64"/>
      <c r="D46" s="32"/>
      <c r="F46" s="72"/>
      <c r="G46" s="75"/>
      <c r="H46" s="76"/>
      <c r="I46" s="76"/>
      <c r="J46" s="75"/>
      <c r="K46" s="75"/>
    </row>
    <row r="47" spans="3:11" ht="12.75">
      <c r="C47" s="64"/>
      <c r="D47" s="32"/>
      <c r="F47" s="72"/>
      <c r="G47" s="75"/>
      <c r="H47" s="76"/>
      <c r="I47" s="76"/>
      <c r="J47" s="75"/>
      <c r="K47" s="75"/>
    </row>
    <row r="48" spans="3:11" ht="12.75">
      <c r="C48" s="64"/>
      <c r="D48" s="32"/>
      <c r="F48" s="72"/>
      <c r="G48" s="75"/>
      <c r="H48" s="76"/>
      <c r="I48" s="76"/>
      <c r="J48" s="75"/>
      <c r="K48" s="75"/>
    </row>
    <row r="49" spans="3:11" ht="12.75">
      <c r="C49" s="64"/>
      <c r="D49" s="32"/>
      <c r="F49" s="72"/>
      <c r="G49" s="75"/>
      <c r="H49" s="76"/>
      <c r="I49" s="76"/>
      <c r="J49" s="75"/>
      <c r="K49" s="75"/>
    </row>
    <row r="50" spans="3:11" ht="12.75">
      <c r="C50" s="64"/>
      <c r="D50" s="32"/>
      <c r="F50" s="72"/>
      <c r="G50" s="75"/>
      <c r="H50" s="76"/>
      <c r="I50" s="76"/>
      <c r="J50" s="75"/>
      <c r="K50" s="75"/>
    </row>
    <row r="51" spans="3:11" ht="12.75">
      <c r="C51" s="64"/>
      <c r="D51" s="32"/>
      <c r="F51" s="72"/>
      <c r="G51" s="75"/>
      <c r="H51" s="75"/>
      <c r="I51" s="75"/>
      <c r="J51" s="75"/>
      <c r="K51" s="75"/>
    </row>
  </sheetData>
  <sheetProtection/>
  <printOptions/>
  <pageMargins left="0.75" right="0.75" top="1" bottom="1" header="0.5" footer="0.5"/>
  <pageSetup horizontalDpi="600" verticalDpi="6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9"/>
  <sheetViews>
    <sheetView zoomScale="90" zoomScaleNormal="90" zoomScalePageLayoutView="0" workbookViewId="0" topLeftCell="A1">
      <selection activeCell="D14" sqref="D14"/>
    </sheetView>
  </sheetViews>
  <sheetFormatPr defaultColWidth="9.140625" defaultRowHeight="12.75"/>
  <cols>
    <col min="1" max="1" width="8.28125" style="0" customWidth="1"/>
    <col min="2" max="2" width="12.57421875" style="0" customWidth="1"/>
    <col min="3" max="3" width="10.28125" style="2" customWidth="1"/>
    <col min="4" max="4" width="25.421875" style="0" customWidth="1"/>
    <col min="5" max="5" width="15.421875" style="66" customWidth="1"/>
    <col min="6" max="6" width="15.28125" style="66" customWidth="1"/>
    <col min="7" max="7" width="15.140625" style="66" customWidth="1"/>
    <col min="8" max="9" width="15.00390625" style="66" customWidth="1"/>
    <col min="10" max="10" width="16.140625" style="66" customWidth="1"/>
    <col min="11" max="11" width="19.7109375" style="66" customWidth="1"/>
    <col min="12" max="12" width="8.421875" style="66" customWidth="1"/>
    <col min="13" max="13" width="6.57421875" style="66" customWidth="1"/>
    <col min="14" max="14" width="9.57421875" style="66" customWidth="1"/>
    <col min="15" max="15" width="6.140625" style="0" customWidth="1"/>
    <col min="16" max="16" width="14.421875" style="0" customWidth="1"/>
    <col min="17" max="17" width="13.28125" style="0" customWidth="1"/>
    <col min="18" max="18" width="8.421875" style="0" customWidth="1"/>
    <col min="19" max="19" width="15.140625" style="0" customWidth="1"/>
  </cols>
  <sheetData>
    <row r="1" spans="1:19" s="15" customFormat="1" ht="21" customHeight="1">
      <c r="A1" s="97" t="s">
        <v>27</v>
      </c>
      <c r="B1" s="98"/>
      <c r="C1" s="99"/>
      <c r="D1" s="99"/>
      <c r="E1" s="98"/>
      <c r="F1" s="98"/>
      <c r="G1" s="98"/>
      <c r="H1" s="100"/>
      <c r="I1" s="100"/>
      <c r="J1" s="101" t="s">
        <v>34</v>
      </c>
      <c r="K1" s="101"/>
      <c r="L1" s="98"/>
      <c r="M1" s="101" t="s">
        <v>23</v>
      </c>
      <c r="N1" s="98"/>
      <c r="O1" s="100"/>
      <c r="P1" s="98"/>
      <c r="Q1" s="98"/>
      <c r="R1" s="98"/>
      <c r="S1" s="98"/>
    </row>
    <row r="2" spans="1:22" ht="17.25" thickBot="1">
      <c r="A2" s="21"/>
      <c r="B2" s="21"/>
      <c r="C2" s="20"/>
      <c r="D2" s="21"/>
      <c r="E2" s="67"/>
      <c r="F2" s="67"/>
      <c r="G2" s="67"/>
      <c r="H2" s="67"/>
      <c r="I2" s="67"/>
      <c r="J2" s="67"/>
      <c r="K2" s="67"/>
      <c r="L2" s="67"/>
      <c r="M2" s="67"/>
      <c r="N2" s="67"/>
      <c r="O2" s="21"/>
      <c r="P2" s="21"/>
      <c r="Q2" s="21"/>
      <c r="R2" s="21"/>
      <c r="S2" s="21"/>
      <c r="T2" s="5"/>
      <c r="U2" s="5"/>
      <c r="V2" s="5"/>
    </row>
    <row r="3" spans="1:22" s="1" customFormat="1" ht="82.5" customHeight="1" thickBot="1">
      <c r="A3" s="102" t="s">
        <v>5</v>
      </c>
      <c r="B3" s="102" t="s">
        <v>6</v>
      </c>
      <c r="C3" s="103" t="s">
        <v>7</v>
      </c>
      <c r="D3" s="104" t="s">
        <v>8</v>
      </c>
      <c r="E3" s="115" t="s">
        <v>13</v>
      </c>
      <c r="F3" s="115" t="s">
        <v>3</v>
      </c>
      <c r="G3" s="115" t="s">
        <v>15</v>
      </c>
      <c r="H3" s="115" t="s">
        <v>4</v>
      </c>
      <c r="I3" s="105" t="s">
        <v>106</v>
      </c>
      <c r="J3" s="105" t="s">
        <v>107</v>
      </c>
      <c r="K3" s="115" t="s">
        <v>1</v>
      </c>
      <c r="L3" s="115" t="s">
        <v>17</v>
      </c>
      <c r="M3" s="115" t="s">
        <v>9</v>
      </c>
      <c r="N3" s="116" t="s">
        <v>10</v>
      </c>
      <c r="O3" s="104" t="s">
        <v>9</v>
      </c>
      <c r="P3" s="104" t="s">
        <v>11</v>
      </c>
      <c r="Q3" s="104" t="s">
        <v>22</v>
      </c>
      <c r="R3" s="104" t="s">
        <v>12</v>
      </c>
      <c r="S3" s="104" t="s">
        <v>18</v>
      </c>
      <c r="T3" s="4"/>
      <c r="U3" s="4"/>
      <c r="V3" s="4"/>
    </row>
    <row r="4" spans="1:22" ht="15" customHeight="1" thickBot="1">
      <c r="A4" s="40"/>
      <c r="B4" s="40"/>
      <c r="C4" s="41"/>
      <c r="D4" s="40"/>
      <c r="E4" s="68"/>
      <c r="F4" s="68"/>
      <c r="G4" s="68"/>
      <c r="H4" s="68"/>
      <c r="I4" s="68"/>
      <c r="J4" s="68"/>
      <c r="K4" s="73">
        <v>10000000</v>
      </c>
      <c r="L4" s="68"/>
      <c r="M4" s="68"/>
      <c r="N4" s="68"/>
      <c r="O4" s="40"/>
      <c r="P4" s="40"/>
      <c r="Q4" s="40"/>
      <c r="R4" s="40"/>
      <c r="S4" s="40"/>
      <c r="T4" s="5"/>
      <c r="U4" s="5"/>
      <c r="V4" s="5"/>
    </row>
    <row r="5" spans="1:19" ht="12.75">
      <c r="A5" s="63"/>
      <c r="B5" s="62"/>
      <c r="C5" s="77"/>
      <c r="D5" s="61"/>
      <c r="E5" s="78"/>
      <c r="F5" s="78"/>
      <c r="H5" s="79"/>
      <c r="I5" s="79"/>
      <c r="K5" s="74"/>
      <c r="P5" s="81"/>
      <c r="Q5" s="80"/>
      <c r="R5" s="82"/>
      <c r="S5" s="83"/>
    </row>
    <row r="6" spans="1:22" s="12" customFormat="1" ht="42.75">
      <c r="A6" s="60" t="s">
        <v>135</v>
      </c>
      <c r="B6" s="60" t="s">
        <v>136</v>
      </c>
      <c r="C6" s="84">
        <v>44748</v>
      </c>
      <c r="D6" s="60" t="s">
        <v>149</v>
      </c>
      <c r="E6" s="85">
        <v>25000</v>
      </c>
      <c r="F6" s="85">
        <v>25000</v>
      </c>
      <c r="G6" s="85"/>
      <c r="H6" s="86">
        <v>50000</v>
      </c>
      <c r="I6" s="86">
        <v>3292.25</v>
      </c>
      <c r="J6" s="85">
        <v>0</v>
      </c>
      <c r="K6" s="87"/>
      <c r="L6" s="88"/>
      <c r="M6" s="89"/>
      <c r="N6" s="85"/>
      <c r="O6" s="85"/>
      <c r="P6" s="134" t="s">
        <v>37</v>
      </c>
      <c r="Q6" s="90" t="s">
        <v>154</v>
      </c>
      <c r="R6" s="90" t="s">
        <v>75</v>
      </c>
      <c r="S6" s="60" t="s">
        <v>151</v>
      </c>
      <c r="T6" s="8" t="s">
        <v>173</v>
      </c>
      <c r="U6" s="8"/>
      <c r="V6" s="8"/>
    </row>
    <row r="7" spans="1:19" ht="12.75">
      <c r="A7" s="31"/>
      <c r="C7" s="65"/>
      <c r="D7" s="33"/>
      <c r="E7" s="69"/>
      <c r="F7" s="70"/>
      <c r="G7" s="75"/>
      <c r="H7" s="76"/>
      <c r="I7" s="76"/>
      <c r="J7" s="75"/>
      <c r="K7" s="75"/>
      <c r="P7" s="31"/>
      <c r="R7" s="31"/>
      <c r="S7" s="31"/>
    </row>
    <row r="8" spans="1:19" ht="12.75">
      <c r="A8" s="31"/>
      <c r="C8" s="65"/>
      <c r="D8" s="33"/>
      <c r="E8" s="69"/>
      <c r="F8" s="70"/>
      <c r="G8" s="75"/>
      <c r="H8" s="76"/>
      <c r="I8" s="76"/>
      <c r="J8" s="75"/>
      <c r="K8" s="75"/>
      <c r="P8" s="31"/>
      <c r="R8" s="31"/>
      <c r="S8" s="31"/>
    </row>
    <row r="9" spans="3:19" ht="12.75" customHeight="1">
      <c r="C9" s="65"/>
      <c r="D9" s="33"/>
      <c r="E9" s="69"/>
      <c r="F9" s="70"/>
      <c r="G9" s="75"/>
      <c r="H9" s="76"/>
      <c r="I9" s="76"/>
      <c r="J9" s="75"/>
      <c r="K9" s="75"/>
      <c r="P9" s="31"/>
      <c r="R9" s="31"/>
      <c r="S9" s="31"/>
    </row>
    <row r="10" spans="3:19" ht="12.75">
      <c r="C10" s="65"/>
      <c r="D10" s="33"/>
      <c r="E10" s="69"/>
      <c r="F10" s="70"/>
      <c r="G10" s="75"/>
      <c r="H10" s="76"/>
      <c r="I10" s="76"/>
      <c r="J10" s="75"/>
      <c r="K10" s="75"/>
      <c r="P10" s="31"/>
      <c r="R10" s="31"/>
      <c r="S10" s="31"/>
    </row>
    <row r="11" spans="3:19" ht="12.75">
      <c r="C11" s="65"/>
      <c r="D11" s="33"/>
      <c r="E11" s="69"/>
      <c r="F11" s="70"/>
      <c r="G11" s="75"/>
      <c r="H11" s="76"/>
      <c r="I11" s="76"/>
      <c r="J11" s="75"/>
      <c r="K11" s="75"/>
      <c r="P11" s="31"/>
      <c r="R11" s="31"/>
      <c r="S11" s="31"/>
    </row>
    <row r="12" spans="3:11" ht="12.75">
      <c r="C12" s="64"/>
      <c r="D12" s="32"/>
      <c r="E12" s="69"/>
      <c r="F12" s="71"/>
      <c r="G12" s="75"/>
      <c r="H12" s="76"/>
      <c r="I12" s="76"/>
      <c r="J12" s="75"/>
      <c r="K12" s="75"/>
    </row>
    <row r="13" spans="3:11" ht="12.75">
      <c r="C13" s="64"/>
      <c r="D13" s="32"/>
      <c r="E13" s="69"/>
      <c r="F13" s="71"/>
      <c r="G13" s="75"/>
      <c r="H13" s="76"/>
      <c r="I13" s="76"/>
      <c r="J13" s="75"/>
      <c r="K13" s="75"/>
    </row>
    <row r="14" spans="3:11" ht="12.75">
      <c r="C14" s="64"/>
      <c r="D14" s="32"/>
      <c r="E14" s="69"/>
      <c r="F14" s="71"/>
      <c r="G14" s="75"/>
      <c r="H14" s="76"/>
      <c r="I14" s="76"/>
      <c r="J14" s="75"/>
      <c r="K14" s="75"/>
    </row>
    <row r="15" spans="3:11" ht="12.75">
      <c r="C15" s="64"/>
      <c r="D15" s="32"/>
      <c r="E15" s="69"/>
      <c r="F15" s="71"/>
      <c r="G15" s="75"/>
      <c r="H15" s="76"/>
      <c r="I15" s="76"/>
      <c r="J15" s="75"/>
      <c r="K15" s="75"/>
    </row>
    <row r="16" spans="3:11" ht="12.75">
      <c r="C16" s="64"/>
      <c r="D16" s="32"/>
      <c r="E16" s="69"/>
      <c r="F16" s="71"/>
      <c r="G16" s="75"/>
      <c r="H16" s="76"/>
      <c r="I16" s="76"/>
      <c r="J16" s="75"/>
      <c r="K16" s="75"/>
    </row>
    <row r="17" spans="3:11" ht="12.75">
      <c r="C17" s="64"/>
      <c r="D17" s="32"/>
      <c r="E17" s="69"/>
      <c r="F17" s="71"/>
      <c r="G17" s="75"/>
      <c r="H17" s="76"/>
      <c r="I17" s="76"/>
      <c r="J17" s="75"/>
      <c r="K17" s="75"/>
    </row>
    <row r="18" spans="3:11" ht="12.75">
      <c r="C18" s="64"/>
      <c r="D18" s="32"/>
      <c r="E18" s="69"/>
      <c r="F18" s="71"/>
      <c r="G18" s="75"/>
      <c r="H18" s="76"/>
      <c r="I18" s="76"/>
      <c r="J18" s="75"/>
      <c r="K18" s="75"/>
    </row>
    <row r="19" spans="3:11" ht="12.75">
      <c r="C19" s="64"/>
      <c r="D19" s="32"/>
      <c r="E19" s="69"/>
      <c r="F19" s="71"/>
      <c r="G19" s="75"/>
      <c r="H19" s="76"/>
      <c r="I19" s="76"/>
      <c r="J19" s="75"/>
      <c r="K19" s="75"/>
    </row>
    <row r="20" spans="3:11" ht="12.75">
      <c r="C20" s="64"/>
      <c r="D20" s="32"/>
      <c r="E20" s="69"/>
      <c r="F20" s="71"/>
      <c r="G20" s="75"/>
      <c r="H20" s="76"/>
      <c r="I20" s="76"/>
      <c r="J20" s="75"/>
      <c r="K20" s="75"/>
    </row>
    <row r="21" spans="3:11" ht="12.75">
      <c r="C21" s="64"/>
      <c r="D21" s="32"/>
      <c r="E21" s="69"/>
      <c r="F21" s="71"/>
      <c r="G21" s="75"/>
      <c r="H21" s="76"/>
      <c r="I21" s="76"/>
      <c r="J21" s="75"/>
      <c r="K21" s="75"/>
    </row>
    <row r="22" spans="3:11" ht="12.75">
      <c r="C22" s="64"/>
      <c r="D22" s="32"/>
      <c r="E22" s="69"/>
      <c r="F22" s="71"/>
      <c r="G22" s="75"/>
      <c r="H22" s="76"/>
      <c r="I22" s="76"/>
      <c r="J22" s="75"/>
      <c r="K22" s="75"/>
    </row>
    <row r="23" spans="3:11" ht="12.75">
      <c r="C23" s="64"/>
      <c r="D23" s="32"/>
      <c r="E23" s="69"/>
      <c r="F23" s="71"/>
      <c r="G23" s="75"/>
      <c r="H23" s="76"/>
      <c r="I23" s="76"/>
      <c r="J23" s="75"/>
      <c r="K23" s="75"/>
    </row>
    <row r="24" spans="3:11" ht="12.75">
      <c r="C24" s="64"/>
      <c r="D24" s="32"/>
      <c r="E24" s="69"/>
      <c r="F24" s="71"/>
      <c r="G24" s="75"/>
      <c r="H24" s="76"/>
      <c r="I24" s="76"/>
      <c r="J24" s="75"/>
      <c r="K24" s="75"/>
    </row>
    <row r="25" spans="3:11" ht="12.75">
      <c r="C25" s="64"/>
      <c r="D25" s="32"/>
      <c r="E25" s="69"/>
      <c r="F25" s="71"/>
      <c r="G25" s="75"/>
      <c r="H25" s="76"/>
      <c r="I25" s="76"/>
      <c r="J25" s="75"/>
      <c r="K25" s="75"/>
    </row>
    <row r="26" spans="3:11" ht="12.75">
      <c r="C26" s="64"/>
      <c r="D26" s="32"/>
      <c r="E26" s="69"/>
      <c r="F26" s="71"/>
      <c r="G26" s="75"/>
      <c r="H26" s="76"/>
      <c r="I26" s="76"/>
      <c r="J26" s="75"/>
      <c r="K26" s="75"/>
    </row>
    <row r="27" spans="3:11" ht="12.75">
      <c r="C27" s="64"/>
      <c r="D27" s="32"/>
      <c r="E27" s="69"/>
      <c r="F27" s="71"/>
      <c r="G27" s="75"/>
      <c r="H27" s="76"/>
      <c r="I27" s="76"/>
      <c r="J27" s="75"/>
      <c r="K27" s="75"/>
    </row>
    <row r="28" spans="3:11" ht="12.75">
      <c r="C28" s="64"/>
      <c r="D28" s="32"/>
      <c r="E28" s="69"/>
      <c r="F28" s="71"/>
      <c r="G28" s="75"/>
      <c r="H28" s="76"/>
      <c r="I28" s="76"/>
      <c r="J28" s="75"/>
      <c r="K28" s="75"/>
    </row>
    <row r="29" spans="3:11" ht="12.75">
      <c r="C29" s="64"/>
      <c r="D29" s="32"/>
      <c r="E29" s="69"/>
      <c r="F29" s="71"/>
      <c r="G29" s="75"/>
      <c r="H29" s="76"/>
      <c r="I29" s="76"/>
      <c r="J29" s="75"/>
      <c r="K29" s="75"/>
    </row>
    <row r="30" spans="3:11" ht="12.75">
      <c r="C30" s="64"/>
      <c r="D30" s="32"/>
      <c r="E30" s="69"/>
      <c r="F30" s="71"/>
      <c r="G30" s="75"/>
      <c r="H30" s="76"/>
      <c r="I30" s="76"/>
      <c r="J30" s="75"/>
      <c r="K30" s="75"/>
    </row>
    <row r="31" spans="3:11" ht="12.75">
      <c r="C31" s="64"/>
      <c r="D31" s="32"/>
      <c r="E31" s="69"/>
      <c r="F31" s="71"/>
      <c r="G31" s="75"/>
      <c r="H31" s="76"/>
      <c r="I31" s="76"/>
      <c r="J31" s="75"/>
      <c r="K31" s="75"/>
    </row>
    <row r="32" spans="3:11" ht="12.75">
      <c r="C32" s="64"/>
      <c r="D32" s="32"/>
      <c r="E32" s="69"/>
      <c r="F32" s="71"/>
      <c r="G32" s="75"/>
      <c r="H32" s="76"/>
      <c r="I32" s="76"/>
      <c r="J32" s="75"/>
      <c r="K32" s="75"/>
    </row>
    <row r="33" spans="3:11" ht="12.75">
      <c r="C33" s="64"/>
      <c r="D33" s="32"/>
      <c r="E33" s="69"/>
      <c r="F33" s="71"/>
      <c r="G33" s="75"/>
      <c r="H33" s="76"/>
      <c r="I33" s="76"/>
      <c r="J33" s="75"/>
      <c r="K33" s="75"/>
    </row>
    <row r="34" spans="3:11" ht="12.75">
      <c r="C34" s="64"/>
      <c r="D34" s="32"/>
      <c r="E34" s="69"/>
      <c r="F34" s="71"/>
      <c r="G34" s="75"/>
      <c r="H34" s="76"/>
      <c r="I34" s="76"/>
      <c r="J34" s="75"/>
      <c r="K34" s="75"/>
    </row>
    <row r="35" spans="3:11" ht="12.75">
      <c r="C35" s="64"/>
      <c r="D35" s="32"/>
      <c r="E35" s="69"/>
      <c r="F35" s="71"/>
      <c r="G35" s="75"/>
      <c r="H35" s="76"/>
      <c r="I35" s="76"/>
      <c r="J35" s="75"/>
      <c r="K35" s="75"/>
    </row>
    <row r="36" spans="3:11" ht="12.75">
      <c r="C36" s="64"/>
      <c r="D36" s="32"/>
      <c r="E36" s="69"/>
      <c r="F36" s="71"/>
      <c r="G36" s="75"/>
      <c r="H36" s="76"/>
      <c r="I36" s="76"/>
      <c r="J36" s="75"/>
      <c r="K36" s="75"/>
    </row>
    <row r="37" spans="3:11" ht="12.75">
      <c r="C37" s="64"/>
      <c r="D37" s="32"/>
      <c r="E37" s="69"/>
      <c r="F37" s="71"/>
      <c r="G37" s="75"/>
      <c r="H37" s="76"/>
      <c r="I37" s="76"/>
      <c r="J37" s="75"/>
      <c r="K37" s="75"/>
    </row>
    <row r="38" spans="3:11" ht="12.75">
      <c r="C38" s="64"/>
      <c r="D38" s="32"/>
      <c r="E38" s="69"/>
      <c r="F38" s="71"/>
      <c r="G38" s="75"/>
      <c r="H38" s="76"/>
      <c r="I38" s="76"/>
      <c r="J38" s="75"/>
      <c r="K38" s="75"/>
    </row>
    <row r="39" spans="3:11" ht="12.75">
      <c r="C39" s="64"/>
      <c r="D39" s="32"/>
      <c r="E39" s="69"/>
      <c r="F39" s="71"/>
      <c r="G39" s="75"/>
      <c r="H39" s="76"/>
      <c r="I39" s="76"/>
      <c r="J39" s="75"/>
      <c r="K39" s="75"/>
    </row>
    <row r="40" spans="3:11" ht="12.75">
      <c r="C40" s="64"/>
      <c r="D40" s="32"/>
      <c r="F40" s="71"/>
      <c r="G40" s="75"/>
      <c r="H40" s="76"/>
      <c r="I40" s="76"/>
      <c r="J40" s="75"/>
      <c r="K40" s="75"/>
    </row>
    <row r="41" spans="3:11" ht="12.75">
      <c r="C41" s="64"/>
      <c r="D41" s="32"/>
      <c r="F41" s="71"/>
      <c r="G41" s="75"/>
      <c r="H41" s="76"/>
      <c r="I41" s="76"/>
      <c r="J41" s="75"/>
      <c r="K41" s="75"/>
    </row>
    <row r="42" spans="3:11" ht="12.75">
      <c r="C42" s="64"/>
      <c r="D42" s="32"/>
      <c r="F42" s="71"/>
      <c r="G42" s="75"/>
      <c r="H42" s="76"/>
      <c r="I42" s="76"/>
      <c r="J42" s="75"/>
      <c r="K42" s="75"/>
    </row>
    <row r="43" spans="3:11" ht="12.75">
      <c r="C43" s="64"/>
      <c r="D43" s="32"/>
      <c r="F43" s="71"/>
      <c r="G43" s="75"/>
      <c r="H43" s="76"/>
      <c r="I43" s="76"/>
      <c r="J43" s="75"/>
      <c r="K43" s="75"/>
    </row>
    <row r="44" spans="3:11" ht="12.75">
      <c r="C44" s="64"/>
      <c r="D44" s="32"/>
      <c r="F44" s="72"/>
      <c r="G44" s="75"/>
      <c r="H44" s="76"/>
      <c r="I44" s="76"/>
      <c r="J44" s="75"/>
      <c r="K44" s="75"/>
    </row>
    <row r="45" spans="3:11" ht="12.75">
      <c r="C45" s="64"/>
      <c r="D45" s="32"/>
      <c r="F45" s="72"/>
      <c r="G45" s="75"/>
      <c r="H45" s="76"/>
      <c r="I45" s="76"/>
      <c r="J45" s="75"/>
      <c r="K45" s="75"/>
    </row>
    <row r="46" spans="3:11" ht="12.75">
      <c r="C46" s="64"/>
      <c r="D46" s="32"/>
      <c r="F46" s="72"/>
      <c r="G46" s="75"/>
      <c r="H46" s="76"/>
      <c r="I46" s="76"/>
      <c r="J46" s="75"/>
      <c r="K46" s="75"/>
    </row>
    <row r="47" spans="3:11" ht="12.75">
      <c r="C47" s="64"/>
      <c r="D47" s="32"/>
      <c r="F47" s="72"/>
      <c r="G47" s="75"/>
      <c r="H47" s="76"/>
      <c r="I47" s="76"/>
      <c r="J47" s="75"/>
      <c r="K47" s="75"/>
    </row>
    <row r="48" spans="3:11" ht="12.75">
      <c r="C48" s="64"/>
      <c r="D48" s="32"/>
      <c r="F48" s="72"/>
      <c r="G48" s="75"/>
      <c r="H48" s="76"/>
      <c r="I48" s="76"/>
      <c r="J48" s="75"/>
      <c r="K48" s="75"/>
    </row>
    <row r="49" spans="3:11" ht="12.75">
      <c r="C49" s="64"/>
      <c r="D49" s="32"/>
      <c r="F49" s="72"/>
      <c r="G49" s="75"/>
      <c r="H49" s="75"/>
      <c r="I49" s="75"/>
      <c r="J49" s="75"/>
      <c r="K49" s="75"/>
    </row>
  </sheetData>
  <sheetProtection/>
  <printOptions/>
  <pageMargins left="0.75" right="0.75" top="1" bottom="1" header="0.5" footer="0.5"/>
  <pageSetup horizontalDpi="600" verticalDpi="600" orientation="landscape" paperSize="5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8.28125" style="0" customWidth="1"/>
    <col min="2" max="2" width="12.57421875" style="0" customWidth="1"/>
    <col min="3" max="3" width="10.28125" style="2" customWidth="1"/>
    <col min="4" max="4" width="25.421875" style="0" customWidth="1"/>
    <col min="5" max="5" width="15.421875" style="66" customWidth="1"/>
    <col min="6" max="6" width="15.28125" style="66" customWidth="1"/>
    <col min="7" max="7" width="15.140625" style="66" customWidth="1"/>
    <col min="8" max="9" width="15.00390625" style="66" customWidth="1"/>
    <col min="10" max="10" width="16.140625" style="66" customWidth="1"/>
    <col min="11" max="11" width="19.7109375" style="66" customWidth="1"/>
    <col min="12" max="12" width="14.00390625" style="66" bestFit="1" customWidth="1"/>
    <col min="13" max="13" width="10.8515625" style="66" customWidth="1"/>
    <col min="14" max="14" width="9.57421875" style="66" customWidth="1"/>
    <col min="15" max="15" width="6.140625" style="0" customWidth="1"/>
    <col min="16" max="16" width="14.421875" style="0" customWidth="1"/>
    <col min="17" max="17" width="13.28125" style="0" customWidth="1"/>
    <col min="18" max="18" width="8.421875" style="0" customWidth="1"/>
    <col min="19" max="19" width="15.140625" style="0" customWidth="1"/>
  </cols>
  <sheetData>
    <row r="1" spans="1:19" s="15" customFormat="1" ht="21" customHeight="1">
      <c r="A1" s="97" t="s">
        <v>28</v>
      </c>
      <c r="B1" s="98"/>
      <c r="C1" s="99"/>
      <c r="D1" s="99"/>
      <c r="E1" s="98"/>
      <c r="F1" s="98"/>
      <c r="G1" s="98"/>
      <c r="H1" s="100"/>
      <c r="I1" s="100"/>
      <c r="J1" s="101" t="s">
        <v>34</v>
      </c>
      <c r="K1" s="101"/>
      <c r="L1" s="98"/>
      <c r="M1" s="101" t="s">
        <v>23</v>
      </c>
      <c r="N1" s="98"/>
      <c r="O1" s="100"/>
      <c r="P1" s="98"/>
      <c r="Q1" s="98"/>
      <c r="R1" s="98"/>
      <c r="S1" s="98"/>
    </row>
    <row r="2" spans="1:22" ht="17.25" thickBot="1">
      <c r="A2" s="21"/>
      <c r="B2" s="21"/>
      <c r="C2" s="20"/>
      <c r="D2" s="21"/>
      <c r="E2" s="67"/>
      <c r="F2" s="67"/>
      <c r="G2" s="67"/>
      <c r="H2" s="67"/>
      <c r="I2" s="67"/>
      <c r="J2" s="67"/>
      <c r="K2" s="67"/>
      <c r="L2" s="67"/>
      <c r="M2" s="67"/>
      <c r="N2" s="67"/>
      <c r="O2" s="21"/>
      <c r="P2" s="21"/>
      <c r="Q2" s="21"/>
      <c r="R2" s="21"/>
      <c r="S2" s="21"/>
      <c r="T2" s="5"/>
      <c r="U2" s="5"/>
      <c r="V2" s="5"/>
    </row>
    <row r="3" spans="1:22" s="1" customFormat="1" ht="82.5" customHeight="1" thickBot="1">
      <c r="A3" s="102" t="s">
        <v>5</v>
      </c>
      <c r="B3" s="102" t="s">
        <v>6</v>
      </c>
      <c r="C3" s="103" t="s">
        <v>7</v>
      </c>
      <c r="D3" s="104" t="s">
        <v>8</v>
      </c>
      <c r="E3" s="115" t="s">
        <v>13</v>
      </c>
      <c r="F3" s="115" t="s">
        <v>47</v>
      </c>
      <c r="G3" s="115" t="s">
        <v>46</v>
      </c>
      <c r="H3" s="115" t="s">
        <v>4</v>
      </c>
      <c r="I3" s="105" t="s">
        <v>106</v>
      </c>
      <c r="J3" s="105" t="s">
        <v>107</v>
      </c>
      <c r="K3" s="115" t="s">
        <v>1</v>
      </c>
      <c r="L3" s="115" t="s">
        <v>17</v>
      </c>
      <c r="M3" s="115" t="s">
        <v>9</v>
      </c>
      <c r="N3" s="116" t="s">
        <v>10</v>
      </c>
      <c r="O3" s="104" t="s">
        <v>9</v>
      </c>
      <c r="P3" s="104" t="s">
        <v>11</v>
      </c>
      <c r="Q3" s="104" t="s">
        <v>22</v>
      </c>
      <c r="R3" s="104" t="s">
        <v>12</v>
      </c>
      <c r="S3" s="104" t="s">
        <v>18</v>
      </c>
      <c r="T3" s="4"/>
      <c r="U3" s="4"/>
      <c r="V3" s="4"/>
    </row>
    <row r="4" spans="1:22" ht="15" customHeight="1" thickBot="1">
      <c r="A4" s="40"/>
      <c r="B4" s="40"/>
      <c r="C4" s="41"/>
      <c r="D4" s="40"/>
      <c r="E4" s="68"/>
      <c r="F4" s="68"/>
      <c r="G4" s="68"/>
      <c r="H4" s="68"/>
      <c r="I4" s="68"/>
      <c r="J4" s="68"/>
      <c r="K4" s="73">
        <v>10000000</v>
      </c>
      <c r="L4" s="68"/>
      <c r="M4" s="68"/>
      <c r="N4" s="68"/>
      <c r="O4" s="40"/>
      <c r="P4" s="40"/>
      <c r="Q4" s="40"/>
      <c r="R4" s="40"/>
      <c r="S4" s="40"/>
      <c r="T4" s="5"/>
      <c r="U4" s="5"/>
      <c r="V4" s="5"/>
    </row>
    <row r="5" spans="1:20" ht="25.5">
      <c r="A5" s="146" t="s">
        <v>97</v>
      </c>
      <c r="B5" s="62" t="s">
        <v>98</v>
      </c>
      <c r="C5" s="147">
        <v>44671</v>
      </c>
      <c r="D5" s="61" t="s">
        <v>99</v>
      </c>
      <c r="E5" s="135">
        <v>250000</v>
      </c>
      <c r="F5" s="78">
        <v>0</v>
      </c>
      <c r="G5" s="66">
        <v>286255.59</v>
      </c>
      <c r="H5" s="79">
        <v>50000</v>
      </c>
      <c r="I5" s="142">
        <f>5148.51+1620.5+651+1890</f>
        <v>9310.01</v>
      </c>
      <c r="J5" s="66">
        <f>G5-H5+I5</f>
        <v>245565.60000000003</v>
      </c>
      <c r="K5" s="74"/>
      <c r="L5" s="66">
        <f>J5</f>
        <v>245565.60000000003</v>
      </c>
      <c r="M5" s="2">
        <v>45047</v>
      </c>
      <c r="P5" s="136" t="s">
        <v>37</v>
      </c>
      <c r="Q5" s="80" t="s">
        <v>100</v>
      </c>
      <c r="R5" s="179" t="s">
        <v>75</v>
      </c>
      <c r="S5" s="83" t="s">
        <v>69</v>
      </c>
      <c r="T5" s="31"/>
    </row>
    <row r="6" spans="1:20" ht="25.5">
      <c r="A6" s="144" t="s">
        <v>111</v>
      </c>
      <c r="B6" s="149" t="s">
        <v>112</v>
      </c>
      <c r="C6" s="148">
        <v>44620</v>
      </c>
      <c r="D6" s="33" t="s">
        <v>109</v>
      </c>
      <c r="E6" s="69">
        <v>385717.82</v>
      </c>
      <c r="F6" s="70">
        <f>E6</f>
        <v>385717.82</v>
      </c>
      <c r="G6" s="75"/>
      <c r="H6" s="76">
        <v>50000</v>
      </c>
      <c r="I6" s="76">
        <f>4453.51+646.44+568.5</f>
        <v>5668.450000000001</v>
      </c>
      <c r="J6" s="75">
        <f>F6-H6+I6</f>
        <v>341386.27</v>
      </c>
      <c r="K6" s="75"/>
      <c r="L6" s="66">
        <f>J6</f>
        <v>341386.27</v>
      </c>
      <c r="M6" s="172">
        <v>45108</v>
      </c>
      <c r="P6" s="144" t="s">
        <v>37</v>
      </c>
      <c r="Q6" t="s">
        <v>108</v>
      </c>
      <c r="R6" s="173" t="s">
        <v>75</v>
      </c>
      <c r="S6" s="33" t="s">
        <v>32</v>
      </c>
      <c r="T6" s="31"/>
    </row>
    <row r="7" spans="1:19" ht="25.5">
      <c r="A7" s="144" t="s">
        <v>111</v>
      </c>
      <c r="B7" s="137" t="s">
        <v>112</v>
      </c>
      <c r="C7" s="148">
        <v>44720</v>
      </c>
      <c r="D7" s="33" t="s">
        <v>180</v>
      </c>
      <c r="E7" s="69">
        <v>485000</v>
      </c>
      <c r="F7" s="70">
        <v>150000</v>
      </c>
      <c r="G7" s="162"/>
      <c r="H7" s="163">
        <v>50000</v>
      </c>
      <c r="I7" s="163">
        <f>1824.85+1401+1334.92+501.5+657.5</f>
        <v>5719.77</v>
      </c>
      <c r="J7" s="75"/>
      <c r="K7" s="75"/>
      <c r="P7" s="144" t="s">
        <v>37</v>
      </c>
      <c r="Q7" t="s">
        <v>181</v>
      </c>
      <c r="R7" s="169" t="s">
        <v>104</v>
      </c>
      <c r="S7" s="33" t="s">
        <v>32</v>
      </c>
    </row>
    <row r="8" spans="1:22" s="12" customFormat="1" ht="57">
      <c r="A8" s="60" t="s">
        <v>141</v>
      </c>
      <c r="B8" s="60" t="s">
        <v>142</v>
      </c>
      <c r="C8" s="84">
        <v>44766</v>
      </c>
      <c r="D8" s="60" t="s">
        <v>146</v>
      </c>
      <c r="E8" s="85">
        <v>647280.45</v>
      </c>
      <c r="F8" s="85">
        <v>0</v>
      </c>
      <c r="G8" s="85">
        <v>647280.45</v>
      </c>
      <c r="H8" s="86">
        <v>25000</v>
      </c>
      <c r="I8" s="86">
        <v>14879</v>
      </c>
      <c r="J8" s="85">
        <f>G8-H8+I8</f>
        <v>637159.45</v>
      </c>
      <c r="K8" s="87"/>
      <c r="L8" s="88">
        <f>J8</f>
        <v>637159.45</v>
      </c>
      <c r="M8" s="89">
        <v>44952</v>
      </c>
      <c r="N8" s="85"/>
      <c r="O8" s="85"/>
      <c r="P8" s="134" t="s">
        <v>37</v>
      </c>
      <c r="Q8" s="90" t="s">
        <v>159</v>
      </c>
      <c r="R8" s="90" t="s">
        <v>75</v>
      </c>
      <c r="S8" s="60" t="s">
        <v>32</v>
      </c>
      <c r="T8" s="8"/>
      <c r="U8" s="8"/>
      <c r="V8" s="8"/>
    </row>
    <row r="9" spans="3:19" ht="12.75" customHeight="1">
      <c r="C9" s="65"/>
      <c r="D9" s="33"/>
      <c r="E9" s="69"/>
      <c r="F9" s="70"/>
      <c r="G9" s="75"/>
      <c r="H9" s="76"/>
      <c r="I9" s="76"/>
      <c r="J9" s="75"/>
      <c r="K9" s="75"/>
      <c r="P9" s="144"/>
      <c r="R9" s="144"/>
      <c r="S9" s="31"/>
    </row>
    <row r="10" spans="3:19" ht="12.75">
      <c r="C10" s="65"/>
      <c r="D10" s="33"/>
      <c r="E10" s="69"/>
      <c r="F10" s="70"/>
      <c r="G10" s="75"/>
      <c r="H10" s="76"/>
      <c r="I10" s="76"/>
      <c r="J10" s="75"/>
      <c r="K10" s="75"/>
      <c r="P10" s="144"/>
      <c r="R10" s="144"/>
      <c r="S10" s="31"/>
    </row>
    <row r="11" spans="3:19" ht="12.75">
      <c r="C11" s="65"/>
      <c r="D11" s="33"/>
      <c r="E11" s="69"/>
      <c r="F11" s="70"/>
      <c r="G11" s="75"/>
      <c r="H11" s="76"/>
      <c r="I11" s="76"/>
      <c r="J11" s="75"/>
      <c r="K11" s="75"/>
      <c r="P11" s="144"/>
      <c r="R11" s="144"/>
      <c r="S11" s="31"/>
    </row>
    <row r="12" spans="3:18" ht="12.75">
      <c r="C12" s="64"/>
      <c r="D12" s="32"/>
      <c r="E12" s="69"/>
      <c r="F12" s="71"/>
      <c r="G12" s="75"/>
      <c r="H12" s="76"/>
      <c r="I12" s="76"/>
      <c r="J12" s="75"/>
      <c r="K12" s="75"/>
      <c r="P12" s="145"/>
      <c r="R12" s="145"/>
    </row>
    <row r="13" spans="3:18" ht="12.75">
      <c r="C13" s="64"/>
      <c r="D13" s="32"/>
      <c r="E13" s="69"/>
      <c r="F13" s="71"/>
      <c r="G13" s="75"/>
      <c r="H13" s="76"/>
      <c r="I13" s="76"/>
      <c r="J13" s="75"/>
      <c r="K13" s="75"/>
      <c r="P13" s="145"/>
      <c r="R13" s="145"/>
    </row>
    <row r="14" spans="3:18" ht="12.75">
      <c r="C14" s="64"/>
      <c r="D14" s="32"/>
      <c r="E14" s="69"/>
      <c r="F14" s="71"/>
      <c r="G14" s="75"/>
      <c r="H14" s="76"/>
      <c r="I14" s="76"/>
      <c r="J14" s="75"/>
      <c r="K14" s="75"/>
      <c r="P14" s="145"/>
      <c r="R14" s="145"/>
    </row>
    <row r="15" spans="3:18" ht="12.75">
      <c r="C15" s="64"/>
      <c r="D15" s="32"/>
      <c r="E15" s="69"/>
      <c r="F15" s="71"/>
      <c r="G15" s="75"/>
      <c r="H15" s="76"/>
      <c r="I15" s="76"/>
      <c r="J15" s="75"/>
      <c r="K15" s="75"/>
      <c r="P15" s="145"/>
      <c r="R15" s="145"/>
    </row>
    <row r="16" spans="3:18" ht="12.75">
      <c r="C16" s="64"/>
      <c r="D16" s="32"/>
      <c r="E16" s="69"/>
      <c r="F16" s="71"/>
      <c r="G16" s="75"/>
      <c r="H16" s="76"/>
      <c r="I16" s="76"/>
      <c r="J16" s="75"/>
      <c r="K16" s="75"/>
      <c r="P16" s="145"/>
      <c r="R16" s="145"/>
    </row>
    <row r="17" spans="3:18" ht="12.75">
      <c r="C17" s="64"/>
      <c r="D17" s="32"/>
      <c r="E17" s="69"/>
      <c r="F17" s="71"/>
      <c r="G17" s="75"/>
      <c r="H17" s="76"/>
      <c r="I17" s="76"/>
      <c r="J17" s="75"/>
      <c r="K17" s="75"/>
      <c r="P17" s="145"/>
      <c r="R17" s="145"/>
    </row>
    <row r="18" spans="3:11" ht="12.75">
      <c r="C18" s="64"/>
      <c r="D18" s="32"/>
      <c r="E18" s="69"/>
      <c r="F18" s="71"/>
      <c r="G18" s="75"/>
      <c r="H18" s="76"/>
      <c r="I18" s="76"/>
      <c r="J18" s="75"/>
      <c r="K18" s="75"/>
    </row>
    <row r="19" spans="3:11" ht="12.75">
      <c r="C19" s="64"/>
      <c r="D19" s="32"/>
      <c r="E19" s="69"/>
      <c r="F19" s="71"/>
      <c r="G19" s="75"/>
      <c r="H19" s="76"/>
      <c r="I19" s="76"/>
      <c r="J19" s="75"/>
      <c r="K19" s="75"/>
    </row>
    <row r="20" spans="3:11" ht="12.75">
      <c r="C20" s="64"/>
      <c r="D20" s="32"/>
      <c r="E20" s="69"/>
      <c r="F20" s="71"/>
      <c r="G20" s="75"/>
      <c r="H20" s="76"/>
      <c r="I20" s="76"/>
      <c r="J20" s="75"/>
      <c r="K20" s="75"/>
    </row>
    <row r="21" spans="3:11" ht="12.75">
      <c r="C21" s="64"/>
      <c r="D21" s="32"/>
      <c r="E21" s="69"/>
      <c r="F21" s="71"/>
      <c r="G21" s="75"/>
      <c r="H21" s="76"/>
      <c r="I21" s="76"/>
      <c r="J21" s="75"/>
      <c r="K21" s="75"/>
    </row>
    <row r="22" spans="3:11" ht="12.75">
      <c r="C22" s="64"/>
      <c r="D22" s="32"/>
      <c r="E22" s="69"/>
      <c r="F22" s="71"/>
      <c r="G22" s="75"/>
      <c r="H22" s="76"/>
      <c r="I22" s="76"/>
      <c r="J22" s="75"/>
      <c r="K22" s="75"/>
    </row>
    <row r="23" spans="3:11" ht="12.75">
      <c r="C23" s="64"/>
      <c r="D23" s="32"/>
      <c r="E23" s="69"/>
      <c r="F23" s="71"/>
      <c r="G23" s="75"/>
      <c r="H23" s="76"/>
      <c r="I23" s="76"/>
      <c r="J23" s="75"/>
      <c r="K23" s="75"/>
    </row>
    <row r="24" spans="3:11" ht="12.75">
      <c r="C24" s="64"/>
      <c r="D24" s="32"/>
      <c r="E24" s="69"/>
      <c r="F24" s="71"/>
      <c r="G24" s="75"/>
      <c r="H24" s="76"/>
      <c r="I24" s="76"/>
      <c r="J24" s="75"/>
      <c r="K24" s="75"/>
    </row>
    <row r="25" spans="3:11" ht="12.75">
      <c r="C25" s="64"/>
      <c r="D25" s="32"/>
      <c r="E25" s="69"/>
      <c r="F25" s="71"/>
      <c r="G25" s="75"/>
      <c r="H25" s="76"/>
      <c r="I25" s="76"/>
      <c r="J25" s="75"/>
      <c r="K25" s="75"/>
    </row>
    <row r="26" spans="3:11" ht="12.75">
      <c r="C26" s="64"/>
      <c r="D26" s="32"/>
      <c r="E26" s="69"/>
      <c r="F26" s="71"/>
      <c r="G26" s="75"/>
      <c r="H26" s="76"/>
      <c r="I26" s="76"/>
      <c r="J26" s="75"/>
      <c r="K26" s="75"/>
    </row>
    <row r="27" spans="3:11" ht="12.75">
      <c r="C27" s="64"/>
      <c r="D27" s="32"/>
      <c r="E27" s="69"/>
      <c r="F27" s="71"/>
      <c r="G27" s="75"/>
      <c r="H27" s="76"/>
      <c r="I27" s="76"/>
      <c r="J27" s="75"/>
      <c r="K27" s="75"/>
    </row>
    <row r="28" spans="3:11" ht="12.75">
      <c r="C28" s="64"/>
      <c r="D28" s="32"/>
      <c r="E28" s="69"/>
      <c r="F28" s="71"/>
      <c r="G28" s="75"/>
      <c r="H28" s="76"/>
      <c r="I28" s="76"/>
      <c r="J28" s="75"/>
      <c r="K28" s="75"/>
    </row>
    <row r="29" spans="3:11" ht="12.75">
      <c r="C29" s="64"/>
      <c r="D29" s="32"/>
      <c r="E29" s="69"/>
      <c r="F29" s="71"/>
      <c r="G29" s="75"/>
      <c r="H29" s="76"/>
      <c r="I29" s="76"/>
      <c r="J29" s="75"/>
      <c r="K29" s="75"/>
    </row>
    <row r="30" spans="3:11" ht="12.75">
      <c r="C30" s="64"/>
      <c r="D30" s="32"/>
      <c r="E30" s="69"/>
      <c r="F30" s="71"/>
      <c r="G30" s="75"/>
      <c r="H30" s="76"/>
      <c r="I30" s="76"/>
      <c r="J30" s="75"/>
      <c r="K30" s="75"/>
    </row>
    <row r="31" spans="3:11" ht="12.75">
      <c r="C31" s="64"/>
      <c r="D31" s="32"/>
      <c r="E31" s="69"/>
      <c r="F31" s="71"/>
      <c r="G31" s="75"/>
      <c r="H31" s="76"/>
      <c r="I31" s="76"/>
      <c r="J31" s="75"/>
      <c r="K31" s="75"/>
    </row>
    <row r="32" spans="3:11" ht="12.75">
      <c r="C32" s="64"/>
      <c r="D32" s="32"/>
      <c r="E32" s="69"/>
      <c r="F32" s="71"/>
      <c r="G32" s="75"/>
      <c r="H32" s="76"/>
      <c r="I32" s="76"/>
      <c r="J32" s="75"/>
      <c r="K32" s="75"/>
    </row>
    <row r="33" spans="3:11" ht="12.75">
      <c r="C33" s="64"/>
      <c r="D33" s="32"/>
      <c r="E33" s="69"/>
      <c r="F33" s="71"/>
      <c r="G33" s="75"/>
      <c r="H33" s="76"/>
      <c r="I33" s="76"/>
      <c r="J33" s="75"/>
      <c r="K33" s="75"/>
    </row>
    <row r="34" spans="3:11" ht="12.75">
      <c r="C34" s="64"/>
      <c r="D34" s="32"/>
      <c r="E34" s="69"/>
      <c r="F34" s="71"/>
      <c r="G34" s="75"/>
      <c r="H34" s="76"/>
      <c r="I34" s="76"/>
      <c r="J34" s="75"/>
      <c r="K34" s="75"/>
    </row>
    <row r="35" spans="3:11" ht="12.75">
      <c r="C35" s="64"/>
      <c r="D35" s="32"/>
      <c r="E35" s="69"/>
      <c r="F35" s="71"/>
      <c r="G35" s="75"/>
      <c r="H35" s="76"/>
      <c r="I35" s="76"/>
      <c r="J35" s="75"/>
      <c r="K35" s="75"/>
    </row>
    <row r="36" spans="3:11" ht="12.75">
      <c r="C36" s="64"/>
      <c r="D36" s="32"/>
      <c r="E36" s="69"/>
      <c r="F36" s="71"/>
      <c r="G36" s="75"/>
      <c r="H36" s="76"/>
      <c r="I36" s="76"/>
      <c r="J36" s="75"/>
      <c r="K36" s="75"/>
    </row>
    <row r="37" spans="3:11" ht="12.75">
      <c r="C37" s="64"/>
      <c r="D37" s="32"/>
      <c r="E37" s="69"/>
      <c r="F37" s="71"/>
      <c r="G37" s="75"/>
      <c r="H37" s="76"/>
      <c r="I37" s="76"/>
      <c r="J37" s="75"/>
      <c r="K37" s="75"/>
    </row>
    <row r="38" spans="3:11" ht="12.75">
      <c r="C38" s="64"/>
      <c r="D38" s="32"/>
      <c r="E38" s="69"/>
      <c r="F38" s="71"/>
      <c r="G38" s="75"/>
      <c r="H38" s="76"/>
      <c r="I38" s="76"/>
      <c r="J38" s="75"/>
      <c r="K38" s="75"/>
    </row>
    <row r="39" spans="3:11" ht="12.75">
      <c r="C39" s="64"/>
      <c r="D39" s="32"/>
      <c r="E39" s="69"/>
      <c r="F39" s="71"/>
      <c r="G39" s="75"/>
      <c r="H39" s="76"/>
      <c r="I39" s="76"/>
      <c r="J39" s="75"/>
      <c r="K39" s="75"/>
    </row>
    <row r="40" spans="3:11" ht="12.75">
      <c r="C40" s="64"/>
      <c r="D40" s="32"/>
      <c r="F40" s="71"/>
      <c r="G40" s="75"/>
      <c r="H40" s="76"/>
      <c r="I40" s="76"/>
      <c r="J40" s="75"/>
      <c r="K40" s="75"/>
    </row>
    <row r="41" spans="3:11" ht="12.75">
      <c r="C41" s="64"/>
      <c r="D41" s="32"/>
      <c r="F41" s="71"/>
      <c r="G41" s="75"/>
      <c r="H41" s="76"/>
      <c r="I41" s="76"/>
      <c r="J41" s="75"/>
      <c r="K41" s="75"/>
    </row>
    <row r="42" spans="3:11" ht="12.75">
      <c r="C42" s="64"/>
      <c r="D42" s="32"/>
      <c r="F42" s="71"/>
      <c r="G42" s="75"/>
      <c r="H42" s="76"/>
      <c r="I42" s="76"/>
      <c r="J42" s="75"/>
      <c r="K42" s="75"/>
    </row>
    <row r="43" spans="3:11" ht="12.75">
      <c r="C43" s="64"/>
      <c r="D43" s="32"/>
      <c r="F43" s="71"/>
      <c r="G43" s="75"/>
      <c r="H43" s="76"/>
      <c r="I43" s="76"/>
      <c r="J43" s="75"/>
      <c r="K43" s="75"/>
    </row>
    <row r="44" spans="3:11" ht="12.75">
      <c r="C44" s="64"/>
      <c r="D44" s="32"/>
      <c r="F44" s="72"/>
      <c r="G44" s="75"/>
      <c r="H44" s="76"/>
      <c r="I44" s="76"/>
      <c r="J44" s="75"/>
      <c r="K44" s="75"/>
    </row>
    <row r="45" spans="3:11" ht="12.75">
      <c r="C45" s="64"/>
      <c r="D45" s="32"/>
      <c r="F45" s="72"/>
      <c r="G45" s="75"/>
      <c r="H45" s="76"/>
      <c r="I45" s="76"/>
      <c r="J45" s="75"/>
      <c r="K45" s="75"/>
    </row>
    <row r="46" spans="3:11" ht="12.75">
      <c r="C46" s="64"/>
      <c r="D46" s="32"/>
      <c r="F46" s="72"/>
      <c r="G46" s="75"/>
      <c r="H46" s="76"/>
      <c r="I46" s="76"/>
      <c r="J46" s="75"/>
      <c r="K46" s="75"/>
    </row>
    <row r="47" spans="3:11" ht="12.75">
      <c r="C47" s="64"/>
      <c r="D47" s="32"/>
      <c r="F47" s="72"/>
      <c r="G47" s="75"/>
      <c r="H47" s="76"/>
      <c r="I47" s="76"/>
      <c r="J47" s="75"/>
      <c r="K47" s="75"/>
    </row>
    <row r="48" spans="3:11" ht="12.75">
      <c r="C48" s="64"/>
      <c r="D48" s="32"/>
      <c r="F48" s="72"/>
      <c r="G48" s="75"/>
      <c r="H48" s="76"/>
      <c r="I48" s="76"/>
      <c r="J48" s="75"/>
      <c r="K48" s="75"/>
    </row>
    <row r="49" spans="3:11" ht="12.75">
      <c r="C49" s="64"/>
      <c r="D49" s="32"/>
      <c r="F49" s="72"/>
      <c r="G49" s="75"/>
      <c r="H49" s="75"/>
      <c r="I49" s="75"/>
      <c r="J49" s="75"/>
      <c r="K49" s="7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553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8.28125" style="0" customWidth="1"/>
    <col min="2" max="2" width="12.57421875" style="0" customWidth="1"/>
    <col min="3" max="3" width="10.28125" style="2" customWidth="1"/>
    <col min="4" max="4" width="25.421875" style="0" customWidth="1"/>
    <col min="5" max="5" width="15.421875" style="66" customWidth="1"/>
    <col min="6" max="6" width="15.28125" style="66" customWidth="1"/>
    <col min="7" max="7" width="15.140625" style="66" customWidth="1"/>
    <col min="8" max="8" width="15.00390625" style="66" customWidth="1"/>
    <col min="9" max="9" width="16.140625" style="66" customWidth="1"/>
    <col min="10" max="10" width="19.7109375" style="66" customWidth="1"/>
    <col min="11" max="11" width="14.00390625" style="66" bestFit="1" customWidth="1"/>
    <col min="12" max="12" width="13.140625" style="66" customWidth="1"/>
    <col min="13" max="13" width="13.28125" style="66" customWidth="1"/>
    <col min="14" max="14" width="11.421875" style="0" customWidth="1"/>
    <col min="15" max="15" width="14.421875" style="0" customWidth="1"/>
    <col min="16" max="16" width="13.28125" style="0" customWidth="1"/>
    <col min="17" max="17" width="8.421875" style="0" customWidth="1"/>
    <col min="18" max="18" width="15.140625" style="0" customWidth="1"/>
  </cols>
  <sheetData>
    <row r="1" spans="1:18" s="15" customFormat="1" ht="21" customHeight="1">
      <c r="A1" s="97" t="s">
        <v>29</v>
      </c>
      <c r="B1" s="98"/>
      <c r="C1" s="99"/>
      <c r="D1" s="99"/>
      <c r="E1" s="98"/>
      <c r="F1" s="98"/>
      <c r="G1" s="98"/>
      <c r="H1" s="100"/>
      <c r="I1" s="101" t="s">
        <v>34</v>
      </c>
      <c r="J1" s="101"/>
      <c r="K1" s="98"/>
      <c r="L1" s="101" t="s">
        <v>25</v>
      </c>
      <c r="M1" s="98"/>
      <c r="N1" s="100"/>
      <c r="O1" s="98"/>
      <c r="P1" s="98"/>
      <c r="Q1" s="98"/>
      <c r="R1" s="98"/>
    </row>
    <row r="2" spans="1:21" ht="17.25" thickBot="1">
      <c r="A2" s="21"/>
      <c r="B2" s="21"/>
      <c r="C2" s="20"/>
      <c r="D2" s="21"/>
      <c r="E2" s="67"/>
      <c r="F2" s="67"/>
      <c r="G2" s="67"/>
      <c r="H2" s="67"/>
      <c r="I2" s="67"/>
      <c r="J2" s="67"/>
      <c r="K2" s="67"/>
      <c r="L2" s="67"/>
      <c r="M2" s="67"/>
      <c r="N2" s="21"/>
      <c r="O2" s="21"/>
      <c r="P2" s="21"/>
      <c r="Q2" s="21"/>
      <c r="R2" s="21"/>
      <c r="S2" s="5"/>
      <c r="T2" s="5"/>
      <c r="U2" s="5"/>
    </row>
    <row r="3" spans="1:21" s="1" customFormat="1" ht="82.5" customHeight="1" thickBot="1">
      <c r="A3" s="102" t="s">
        <v>5</v>
      </c>
      <c r="B3" s="102" t="s">
        <v>6</v>
      </c>
      <c r="C3" s="103" t="s">
        <v>7</v>
      </c>
      <c r="D3" s="104" t="s">
        <v>8</v>
      </c>
      <c r="E3" s="115" t="s">
        <v>13</v>
      </c>
      <c r="F3" s="115" t="s">
        <v>3</v>
      </c>
      <c r="G3" s="115" t="s">
        <v>15</v>
      </c>
      <c r="H3" s="115" t="s">
        <v>21</v>
      </c>
      <c r="I3" s="115" t="s">
        <v>14</v>
      </c>
      <c r="J3" s="115"/>
      <c r="K3" s="115" t="s">
        <v>17</v>
      </c>
      <c r="L3" s="115" t="s">
        <v>9</v>
      </c>
      <c r="M3" s="116" t="s">
        <v>10</v>
      </c>
      <c r="N3" s="104" t="s">
        <v>9</v>
      </c>
      <c r="O3" s="104" t="s">
        <v>11</v>
      </c>
      <c r="P3" s="104" t="s">
        <v>22</v>
      </c>
      <c r="Q3" s="104" t="s">
        <v>12</v>
      </c>
      <c r="R3" s="104" t="s">
        <v>18</v>
      </c>
      <c r="S3" s="4"/>
      <c r="T3" s="4"/>
      <c r="U3" s="4"/>
    </row>
    <row r="4" spans="1:21" ht="15" customHeight="1" thickBot="1">
      <c r="A4" s="40"/>
      <c r="B4" s="40"/>
      <c r="C4" s="41"/>
      <c r="D4" s="40"/>
      <c r="E4" s="68"/>
      <c r="F4" s="68"/>
      <c r="G4" s="68"/>
      <c r="H4" s="68"/>
      <c r="I4" s="68"/>
      <c r="J4" s="73"/>
      <c r="K4" s="68"/>
      <c r="L4" s="68"/>
      <c r="M4" s="68"/>
      <c r="N4" s="40"/>
      <c r="O4" s="40"/>
      <c r="P4" s="40"/>
      <c r="Q4" s="40"/>
      <c r="R4" s="40"/>
      <c r="S4" s="5"/>
      <c r="T4" s="5"/>
      <c r="U4" s="5"/>
    </row>
    <row r="5" spans="1:18" ht="12.75">
      <c r="A5" s="63"/>
      <c r="B5" s="62"/>
      <c r="C5" s="77"/>
      <c r="D5" s="61"/>
      <c r="E5" s="78"/>
      <c r="F5" s="78"/>
      <c r="H5" s="79"/>
      <c r="J5" s="74"/>
      <c r="O5" s="81"/>
      <c r="P5" s="80"/>
      <c r="Q5" s="82"/>
      <c r="R5" s="83"/>
    </row>
    <row r="6" spans="1:18" ht="12.75">
      <c r="A6" s="31" t="s">
        <v>111</v>
      </c>
      <c r="B6" t="s">
        <v>132</v>
      </c>
      <c r="C6" s="65">
        <v>44750</v>
      </c>
      <c r="D6" s="33" t="s">
        <v>147</v>
      </c>
      <c r="E6" s="69">
        <v>33758.76</v>
      </c>
      <c r="F6" s="70">
        <v>0</v>
      </c>
      <c r="G6" s="75">
        <f>E6</f>
        <v>33758.76</v>
      </c>
      <c r="H6" s="76">
        <v>25000</v>
      </c>
      <c r="I6" s="75">
        <f>G6-H6</f>
        <v>8758.760000000002</v>
      </c>
      <c r="J6" s="75"/>
      <c r="K6" s="66">
        <v>0</v>
      </c>
      <c r="M6" s="66">
        <f>I6</f>
        <v>8758.760000000002</v>
      </c>
      <c r="N6" s="2">
        <v>45028</v>
      </c>
      <c r="O6" s="31"/>
      <c r="P6" s="31" t="s">
        <v>152</v>
      </c>
      <c r="Q6" s="31" t="s">
        <v>75</v>
      </c>
      <c r="R6" t="s">
        <v>32</v>
      </c>
    </row>
    <row r="7" spans="1:18" ht="12.75">
      <c r="A7" s="31"/>
      <c r="C7" s="65"/>
      <c r="D7" s="33"/>
      <c r="E7" s="69"/>
      <c r="F7" s="70"/>
      <c r="G7" s="75"/>
      <c r="H7" s="76"/>
      <c r="I7" s="75"/>
      <c r="J7" s="75"/>
      <c r="O7" s="31"/>
      <c r="Q7" s="31"/>
      <c r="R7" s="31"/>
    </row>
    <row r="8" spans="3:18" ht="12.75" customHeight="1">
      <c r="C8" s="65"/>
      <c r="D8" s="33"/>
      <c r="E8" s="69"/>
      <c r="F8" s="70"/>
      <c r="G8" s="75"/>
      <c r="H8" s="76"/>
      <c r="I8" s="75"/>
      <c r="J8" s="75"/>
      <c r="O8" s="31"/>
      <c r="Q8" s="31"/>
      <c r="R8" s="31"/>
    </row>
    <row r="9" spans="3:18" ht="12.75">
      <c r="C9" s="65"/>
      <c r="D9" s="33"/>
      <c r="E9" s="69"/>
      <c r="F9" s="70"/>
      <c r="G9" s="75"/>
      <c r="H9" s="76"/>
      <c r="I9" s="75"/>
      <c r="J9" s="75"/>
      <c r="O9" s="31"/>
      <c r="Q9" s="31"/>
      <c r="R9" s="31"/>
    </row>
    <row r="10" spans="3:18" ht="12.75">
      <c r="C10" s="65"/>
      <c r="D10" s="33"/>
      <c r="E10" s="69"/>
      <c r="F10" s="70"/>
      <c r="G10" s="75"/>
      <c r="H10" s="76"/>
      <c r="I10" s="75"/>
      <c r="J10" s="75"/>
      <c r="O10" s="31"/>
      <c r="Q10" s="31"/>
      <c r="R10" s="31"/>
    </row>
    <row r="11" spans="3:10" ht="12.75">
      <c r="C11" s="64"/>
      <c r="D11" s="32"/>
      <c r="E11" s="69"/>
      <c r="F11" s="71"/>
      <c r="G11" s="75"/>
      <c r="H11" s="76"/>
      <c r="I11" s="75"/>
      <c r="J11" s="75"/>
    </row>
    <row r="12" spans="3:10" ht="12.75">
      <c r="C12" s="64"/>
      <c r="D12" s="32"/>
      <c r="E12" s="69"/>
      <c r="F12" s="71"/>
      <c r="G12" s="75"/>
      <c r="H12" s="76"/>
      <c r="I12" s="75"/>
      <c r="J12" s="75"/>
    </row>
    <row r="13" spans="3:10" ht="12.75">
      <c r="C13" s="64"/>
      <c r="D13" s="32"/>
      <c r="E13" s="69"/>
      <c r="F13" s="71"/>
      <c r="G13" s="75"/>
      <c r="H13" s="76"/>
      <c r="I13" s="75"/>
      <c r="J13" s="75"/>
    </row>
    <row r="14" spans="3:10" ht="12.75">
      <c r="C14" s="64"/>
      <c r="D14" s="32"/>
      <c r="E14" s="69"/>
      <c r="F14" s="71"/>
      <c r="G14" s="75"/>
      <c r="H14" s="76"/>
      <c r="I14" s="75"/>
      <c r="J14" s="75"/>
    </row>
    <row r="15" spans="3:10" ht="12.75">
      <c r="C15" s="64"/>
      <c r="D15" s="32"/>
      <c r="E15" s="69"/>
      <c r="F15" s="71"/>
      <c r="G15" s="75"/>
      <c r="H15" s="76"/>
      <c r="I15" s="75"/>
      <c r="J15" s="75"/>
    </row>
    <row r="16" spans="3:10" ht="12.75">
      <c r="C16" s="64"/>
      <c r="D16" s="32"/>
      <c r="E16" s="69"/>
      <c r="F16" s="71"/>
      <c r="G16" s="75"/>
      <c r="H16" s="76"/>
      <c r="I16" s="75"/>
      <c r="J16" s="75"/>
    </row>
    <row r="17" spans="3:10" ht="12.75">
      <c r="C17" s="64"/>
      <c r="D17" s="32"/>
      <c r="E17" s="69"/>
      <c r="F17" s="71"/>
      <c r="G17" s="75"/>
      <c r="H17" s="76"/>
      <c r="I17" s="75"/>
      <c r="J17" s="75"/>
    </row>
    <row r="18" spans="3:10" ht="12.75">
      <c r="C18" s="64"/>
      <c r="D18" s="32"/>
      <c r="E18" s="69"/>
      <c r="F18" s="71"/>
      <c r="G18" s="75"/>
      <c r="H18" s="76"/>
      <c r="I18" s="75"/>
      <c r="J18" s="75"/>
    </row>
    <row r="19" spans="3:10" ht="12.75">
      <c r="C19" s="64"/>
      <c r="D19" s="32"/>
      <c r="E19" s="69"/>
      <c r="F19" s="71"/>
      <c r="G19" s="75"/>
      <c r="H19" s="76"/>
      <c r="I19" s="75"/>
      <c r="J19" s="75"/>
    </row>
    <row r="20" spans="3:10" ht="12.75">
      <c r="C20" s="64"/>
      <c r="D20" s="32"/>
      <c r="E20" s="69"/>
      <c r="F20" s="71"/>
      <c r="G20" s="75"/>
      <c r="H20" s="76"/>
      <c r="I20" s="75"/>
      <c r="J20" s="75"/>
    </row>
    <row r="21" spans="3:10" ht="12.75">
      <c r="C21" s="64"/>
      <c r="D21" s="32"/>
      <c r="E21" s="69"/>
      <c r="F21" s="71"/>
      <c r="G21" s="75"/>
      <c r="H21" s="76"/>
      <c r="I21" s="75"/>
      <c r="J21" s="75"/>
    </row>
    <row r="22" spans="3:10" ht="12.75">
      <c r="C22" s="64"/>
      <c r="D22" s="32"/>
      <c r="E22" s="69"/>
      <c r="F22" s="71"/>
      <c r="G22" s="75"/>
      <c r="H22" s="76"/>
      <c r="I22" s="75"/>
      <c r="J22" s="75"/>
    </row>
    <row r="23" spans="3:10" ht="12.75">
      <c r="C23" s="64"/>
      <c r="D23" s="32"/>
      <c r="E23" s="69"/>
      <c r="F23" s="71"/>
      <c r="G23" s="75"/>
      <c r="H23" s="76"/>
      <c r="I23" s="75"/>
      <c r="J23" s="75"/>
    </row>
    <row r="24" spans="3:10" ht="12.75">
      <c r="C24" s="64"/>
      <c r="D24" s="32"/>
      <c r="E24" s="69"/>
      <c r="F24" s="71"/>
      <c r="G24" s="75"/>
      <c r="H24" s="76"/>
      <c r="I24" s="75"/>
      <c r="J24" s="75"/>
    </row>
    <row r="25" spans="3:10" ht="12.75">
      <c r="C25" s="64"/>
      <c r="D25" s="32"/>
      <c r="E25" s="69"/>
      <c r="F25" s="71"/>
      <c r="G25" s="75"/>
      <c r="H25" s="76"/>
      <c r="I25" s="75"/>
      <c r="J25" s="75"/>
    </row>
    <row r="26" spans="3:10" ht="12.75">
      <c r="C26" s="64"/>
      <c r="D26" s="32"/>
      <c r="E26" s="69"/>
      <c r="F26" s="71"/>
      <c r="G26" s="75"/>
      <c r="H26" s="76"/>
      <c r="I26" s="75"/>
      <c r="J26" s="75"/>
    </row>
    <row r="27" spans="3:10" ht="12.75">
      <c r="C27" s="64"/>
      <c r="D27" s="32"/>
      <c r="E27" s="69"/>
      <c r="F27" s="71"/>
      <c r="G27" s="75"/>
      <c r="H27" s="76"/>
      <c r="I27" s="75"/>
      <c r="J27" s="75"/>
    </row>
    <row r="28" spans="3:10" ht="12.75">
      <c r="C28" s="64"/>
      <c r="D28" s="32"/>
      <c r="E28" s="69"/>
      <c r="F28" s="71"/>
      <c r="G28" s="75"/>
      <c r="H28" s="76"/>
      <c r="I28" s="75"/>
      <c r="J28" s="75"/>
    </row>
    <row r="29" spans="3:10" ht="12.75">
      <c r="C29" s="64"/>
      <c r="D29" s="32"/>
      <c r="E29" s="69"/>
      <c r="F29" s="71"/>
      <c r="G29" s="75"/>
      <c r="H29" s="76"/>
      <c r="I29" s="75"/>
      <c r="J29" s="75"/>
    </row>
    <row r="30" spans="3:10" ht="12.75">
      <c r="C30" s="64"/>
      <c r="D30" s="32"/>
      <c r="E30" s="69"/>
      <c r="F30" s="71"/>
      <c r="G30" s="75"/>
      <c r="H30" s="76"/>
      <c r="I30" s="75"/>
      <c r="J30" s="75"/>
    </row>
    <row r="31" spans="3:10" ht="12.75">
      <c r="C31" s="64"/>
      <c r="D31" s="32"/>
      <c r="E31" s="69"/>
      <c r="F31" s="71"/>
      <c r="G31" s="75"/>
      <c r="H31" s="76"/>
      <c r="I31" s="75"/>
      <c r="J31" s="75"/>
    </row>
    <row r="32" spans="3:10" ht="12.75">
      <c r="C32" s="64"/>
      <c r="D32" s="32"/>
      <c r="E32" s="69"/>
      <c r="F32" s="71"/>
      <c r="G32" s="75"/>
      <c r="H32" s="76"/>
      <c r="I32" s="75"/>
      <c r="J32" s="75"/>
    </row>
    <row r="33" spans="3:10" ht="12.75">
      <c r="C33" s="64"/>
      <c r="D33" s="32"/>
      <c r="E33" s="69"/>
      <c r="F33" s="71"/>
      <c r="G33" s="75"/>
      <c r="H33" s="76"/>
      <c r="I33" s="75"/>
      <c r="J33" s="75"/>
    </row>
    <row r="34" spans="3:10" ht="12.75">
      <c r="C34" s="64"/>
      <c r="D34" s="32"/>
      <c r="E34" s="69"/>
      <c r="F34" s="71"/>
      <c r="G34" s="75"/>
      <c r="H34" s="76"/>
      <c r="I34" s="75"/>
      <c r="J34" s="75"/>
    </row>
    <row r="35" spans="3:10" ht="12.75">
      <c r="C35" s="64"/>
      <c r="D35" s="32"/>
      <c r="E35" s="69"/>
      <c r="F35" s="71"/>
      <c r="G35" s="75"/>
      <c r="H35" s="76"/>
      <c r="I35" s="75"/>
      <c r="J35" s="75"/>
    </row>
    <row r="36" spans="3:10" ht="12.75">
      <c r="C36" s="64"/>
      <c r="D36" s="32"/>
      <c r="E36" s="69"/>
      <c r="F36" s="71"/>
      <c r="G36" s="75"/>
      <c r="H36" s="76"/>
      <c r="I36" s="75"/>
      <c r="J36" s="75"/>
    </row>
    <row r="37" spans="3:10" ht="12.75">
      <c r="C37" s="64"/>
      <c r="D37" s="32"/>
      <c r="E37" s="69"/>
      <c r="F37" s="71"/>
      <c r="G37" s="75"/>
      <c r="H37" s="76"/>
      <c r="I37" s="75"/>
      <c r="J37" s="75"/>
    </row>
    <row r="38" spans="3:10" ht="12.75">
      <c r="C38" s="64"/>
      <c r="D38" s="32"/>
      <c r="E38" s="69"/>
      <c r="F38" s="71"/>
      <c r="G38" s="75"/>
      <c r="H38" s="76"/>
      <c r="I38" s="75"/>
      <c r="J38" s="75"/>
    </row>
    <row r="39" spans="3:10" ht="12.75">
      <c r="C39" s="64"/>
      <c r="D39" s="32"/>
      <c r="F39" s="71"/>
      <c r="G39" s="75"/>
      <c r="H39" s="76"/>
      <c r="I39" s="75"/>
      <c r="J39" s="75"/>
    </row>
    <row r="40" spans="3:10" ht="12.75">
      <c r="C40" s="64"/>
      <c r="D40" s="32"/>
      <c r="F40" s="71"/>
      <c r="G40" s="75"/>
      <c r="H40" s="76"/>
      <c r="I40" s="75"/>
      <c r="J40" s="75"/>
    </row>
    <row r="41" spans="3:10" ht="12.75">
      <c r="C41" s="64"/>
      <c r="D41" s="32"/>
      <c r="F41" s="71"/>
      <c r="G41" s="75"/>
      <c r="H41" s="76"/>
      <c r="I41" s="75"/>
      <c r="J41" s="75"/>
    </row>
    <row r="42" spans="3:10" ht="12.75">
      <c r="C42" s="64"/>
      <c r="D42" s="32"/>
      <c r="F42" s="71"/>
      <c r="G42" s="75"/>
      <c r="H42" s="76"/>
      <c r="I42" s="75"/>
      <c r="J42" s="75"/>
    </row>
    <row r="43" spans="3:10" ht="12.75">
      <c r="C43" s="64"/>
      <c r="D43" s="32"/>
      <c r="F43" s="72"/>
      <c r="G43" s="75"/>
      <c r="H43" s="76"/>
      <c r="I43" s="75"/>
      <c r="J43" s="75"/>
    </row>
    <row r="44" spans="3:10" ht="12.75">
      <c r="C44" s="64"/>
      <c r="D44" s="32"/>
      <c r="F44" s="72"/>
      <c r="G44" s="75"/>
      <c r="H44" s="76"/>
      <c r="I44" s="75"/>
      <c r="J44" s="75"/>
    </row>
    <row r="45" spans="3:10" ht="12.75">
      <c r="C45" s="64"/>
      <c r="D45" s="32"/>
      <c r="F45" s="72"/>
      <c r="G45" s="75"/>
      <c r="H45" s="76"/>
      <c r="I45" s="75"/>
      <c r="J45" s="75"/>
    </row>
    <row r="46" spans="3:10" ht="12.75">
      <c r="C46" s="64"/>
      <c r="D46" s="32"/>
      <c r="F46" s="72"/>
      <c r="G46" s="75"/>
      <c r="H46" s="76"/>
      <c r="I46" s="75"/>
      <c r="J46" s="75"/>
    </row>
    <row r="47" spans="3:10" ht="12.75">
      <c r="C47" s="64"/>
      <c r="D47" s="32"/>
      <c r="F47" s="72"/>
      <c r="G47" s="75"/>
      <c r="H47" s="76"/>
      <c r="I47" s="75"/>
      <c r="J47" s="75"/>
    </row>
    <row r="48" spans="3:10" ht="12.75">
      <c r="C48" s="64"/>
      <c r="D48" s="32"/>
      <c r="F48" s="72"/>
      <c r="G48" s="75"/>
      <c r="H48" s="75"/>
      <c r="I48" s="75"/>
      <c r="J48" s="75"/>
    </row>
    <row r="65536" ht="12.75">
      <c r="IV65536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 Treasury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II92002</dc:creator>
  <cp:keywords/>
  <dc:description/>
  <cp:lastModifiedBy>Botsko, Teri</cp:lastModifiedBy>
  <cp:lastPrinted>2023-05-04T14:43:05Z</cp:lastPrinted>
  <dcterms:created xsi:type="dcterms:W3CDTF">2006-07-03T15:02:26Z</dcterms:created>
  <dcterms:modified xsi:type="dcterms:W3CDTF">2023-11-27T15:43:55Z</dcterms:modified>
  <cp:category/>
  <cp:version/>
  <cp:contentType/>
  <cp:contentStatus/>
</cp:coreProperties>
</file>