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565"/>
  </bookViews>
  <sheets>
    <sheet name="Table 1" sheetId="2" r:id="rId1"/>
    <sheet name="Table 2" sheetId="1" r:id="rId2"/>
  </sheets>
  <definedNames>
    <definedName name="_xlnm.Print_Area" localSheetId="0">'Table 1'!$A$1:$O$53</definedName>
    <definedName name="_xlnm.Print_Area" localSheetId="1">'Table 2'!$A$1:$O$53</definedName>
  </definedNames>
  <calcPr calcId="145621"/>
</workbook>
</file>

<file path=xl/calcChain.xml><?xml version="1.0" encoding="utf-8"?>
<calcChain xmlns="http://schemas.openxmlformats.org/spreadsheetml/2006/main">
  <c r="C16" i="1" l="1"/>
  <c r="E16" i="1"/>
  <c r="C16" i="2"/>
  <c r="E16" i="2"/>
  <c r="K50" i="2"/>
  <c r="I48" i="2"/>
  <c r="M48" i="2"/>
  <c r="I47" i="2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M37" i="2"/>
  <c r="O37" i="2" s="1"/>
  <c r="M35" i="2"/>
  <c r="O35" i="2" s="1"/>
  <c r="M34" i="2"/>
  <c r="O34" i="2" s="1"/>
  <c r="M33" i="2"/>
  <c r="O33" i="2" s="1"/>
  <c r="M32" i="2"/>
  <c r="O32" i="2" s="1"/>
  <c r="M31" i="2"/>
  <c r="O31" i="2" s="1"/>
  <c r="O30" i="2"/>
  <c r="M30" i="2"/>
  <c r="O29" i="2"/>
  <c r="M29" i="2"/>
  <c r="A22" i="2"/>
  <c r="K16" i="2"/>
  <c r="C50" i="2"/>
  <c r="O13" i="2"/>
  <c r="M13" i="2"/>
  <c r="O12" i="2"/>
  <c r="M12" i="2"/>
  <c r="O11" i="2"/>
  <c r="M11" i="2"/>
  <c r="M26" i="2"/>
  <c r="K26" i="2"/>
  <c r="C26" i="2"/>
  <c r="K50" i="1"/>
  <c r="I48" i="1"/>
  <c r="M48" i="1"/>
  <c r="I47" i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A23" i="1"/>
  <c r="K16" i="1"/>
  <c r="C36" i="1"/>
  <c r="M13" i="1"/>
  <c r="O13" i="1" s="1"/>
  <c r="M12" i="1"/>
  <c r="O12" i="1" s="1"/>
  <c r="M11" i="1"/>
  <c r="O11" i="1" s="1"/>
  <c r="M26" i="1"/>
  <c r="K26" i="1"/>
  <c r="C26" i="1"/>
  <c r="M14" i="2" l="1"/>
  <c r="O14" i="2" s="1"/>
  <c r="G14" i="2"/>
  <c r="I14" i="2" s="1"/>
  <c r="E36" i="2"/>
  <c r="E50" i="2" s="1"/>
  <c r="G10" i="2"/>
  <c r="M10" i="2"/>
  <c r="G11" i="2"/>
  <c r="I11" i="2" s="1"/>
  <c r="G12" i="2"/>
  <c r="I12" i="2" s="1"/>
  <c r="G13" i="2"/>
  <c r="I13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C36" i="2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G48" i="2"/>
  <c r="M14" i="1"/>
  <c r="O14" i="1" s="1"/>
  <c r="G14" i="1"/>
  <c r="M36" i="1"/>
  <c r="O36" i="1" s="1"/>
  <c r="I14" i="1"/>
  <c r="C50" i="1"/>
  <c r="G10" i="1"/>
  <c r="M10" i="1"/>
  <c r="G11" i="1"/>
  <c r="I11" i="1" s="1"/>
  <c r="G12" i="1"/>
  <c r="I12" i="1" s="1"/>
  <c r="G13" i="1"/>
  <c r="I13" i="1" s="1"/>
  <c r="G29" i="1"/>
  <c r="M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G48" i="1"/>
  <c r="E50" i="1"/>
  <c r="I10" i="1"/>
  <c r="M36" i="2" l="1"/>
  <c r="G36" i="2"/>
  <c r="G16" i="2"/>
  <c r="I16" i="2" s="1"/>
  <c r="I10" i="2"/>
  <c r="G50" i="2"/>
  <c r="I50" i="2" s="1"/>
  <c r="M16" i="2"/>
  <c r="O16" i="2" s="1"/>
  <c r="O10" i="2"/>
  <c r="I36" i="2"/>
  <c r="O29" i="1"/>
  <c r="M50" i="1"/>
  <c r="O50" i="1" s="1"/>
  <c r="G16" i="1"/>
  <c r="I16" i="1" s="1"/>
  <c r="E36" i="1"/>
  <c r="M16" i="1"/>
  <c r="O16" i="1" s="1"/>
  <c r="O10" i="1"/>
  <c r="I29" i="1"/>
  <c r="O36" i="2" l="1"/>
  <c r="M50" i="2"/>
  <c r="O50" i="2" s="1"/>
  <c r="G36" i="1"/>
  <c r="G50" i="1" s="1"/>
  <c r="I50" i="1" s="1"/>
  <c r="I36" i="1" l="1"/>
</calcChain>
</file>

<file path=xl/sharedStrings.xml><?xml version="1.0" encoding="utf-8"?>
<sst xmlns="http://schemas.openxmlformats.org/spreadsheetml/2006/main" count="105" uniqueCount="44">
  <si>
    <t>Table 2</t>
  </si>
  <si>
    <t>Revenue Collections by Fund</t>
  </si>
  <si>
    <t>Year-to-Date</t>
  </si>
  <si>
    <t>August - May</t>
  </si>
  <si>
    <t>Fund</t>
  </si>
  <si>
    <t>Actual</t>
  </si>
  <si>
    <t>Budgeted</t>
  </si>
  <si>
    <t>B/(W)</t>
  </si>
  <si>
    <t>Percent</t>
  </si>
  <si>
    <t>General Fund</t>
  </si>
  <si>
    <t>Highway Fund</t>
  </si>
  <si>
    <t>Sinking Fund</t>
  </si>
  <si>
    <t>City &amp; County Fund</t>
  </si>
  <si>
    <t>Earmarked Fund</t>
  </si>
  <si>
    <t xml:space="preserve">    Total</t>
  </si>
  <si>
    <t>Revenue Collections by Tax</t>
  </si>
  <si>
    <t>Tax Source</t>
  </si>
  <si>
    <t>Franchise &amp; Excise</t>
  </si>
  <si>
    <t>Income</t>
  </si>
  <si>
    <t>Inheritance &amp; Estate</t>
  </si>
  <si>
    <t>Gasoline</t>
  </si>
  <si>
    <t>Petroleum Special</t>
  </si>
  <si>
    <t>Tobacco</t>
  </si>
  <si>
    <t>Beer</t>
  </si>
  <si>
    <t>Motor Vehicle Registration</t>
  </si>
  <si>
    <t>Motor Vehicle Title</t>
  </si>
  <si>
    <t>Mixed Drink</t>
  </si>
  <si>
    <t>Business</t>
  </si>
  <si>
    <t>Privilege</t>
  </si>
  <si>
    <t>Gross Receipts</t>
  </si>
  <si>
    <t>TVA - In Lieu of Tax Payments</t>
  </si>
  <si>
    <t>Alcoholic Beverage</t>
  </si>
  <si>
    <t>Sales and Use</t>
  </si>
  <si>
    <t>Motor Vehicle Fuel</t>
  </si>
  <si>
    <t>Severance</t>
  </si>
  <si>
    <t>Coin-operated Amusement</t>
  </si>
  <si>
    <t>Unauthorized Substance</t>
  </si>
  <si>
    <t>NA</t>
  </si>
  <si>
    <t>Total</t>
  </si>
  <si>
    <t>2014-2015</t>
  </si>
  <si>
    <t>2014 - 2015</t>
  </si>
  <si>
    <t>2013-2014</t>
  </si>
  <si>
    <t>Table 1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</si>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</sst>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Protection="1"/>
    <xf numFmtId="5" fontId="2" fillId="0" borderId="0" xfId="0" applyNumberFormat="1" applyFont="1" applyProtection="1">
      <protection locked="0"/>
    </xf>
    <xf numFmtId="5" fontId="2" fillId="0" borderId="0" xfId="0" applyNumberFormat="1" applyFont="1"/>
    <xf numFmtId="10" fontId="2" fillId="0" borderId="0" xfId="2" applyNumberFormat="1" applyFont="1"/>
    <xf numFmtId="37" fontId="2" fillId="0" borderId="0" xfId="0" applyNumberFormat="1" applyFont="1" applyProtection="1">
      <protection locked="0"/>
    </xf>
    <xf numFmtId="37" fontId="2" fillId="0" borderId="0" xfId="0" applyNumberFormat="1" applyFont="1"/>
    <xf numFmtId="37" fontId="2" fillId="0" borderId="1" xfId="0" applyNumberFormat="1" applyFont="1" applyBorder="1" applyProtection="1">
      <protection locked="0"/>
    </xf>
    <xf numFmtId="10" fontId="2" fillId="0" borderId="1" xfId="2" applyNumberFormat="1" applyFont="1" applyBorder="1"/>
    <xf numFmtId="37" fontId="2" fillId="0" borderId="1" xfId="0" applyNumberFormat="1" applyFont="1" applyBorder="1"/>
    <xf numFmtId="37" fontId="2" fillId="0" borderId="0" xfId="0" applyNumberFormat="1" applyFont="1" applyBorder="1" applyProtection="1">
      <protection locked="0"/>
    </xf>
    <xf numFmtId="10" fontId="2" fillId="0" borderId="0" xfId="2" applyNumberFormat="1" applyFont="1" applyBorder="1"/>
    <xf numFmtId="0" fontId="1" fillId="0" borderId="0" xfId="0" applyFont="1" applyBorder="1" applyProtection="1"/>
    <xf numFmtId="5" fontId="1" fillId="0" borderId="2" xfId="0" applyNumberFormat="1" applyFont="1" applyBorder="1" applyProtection="1">
      <protection locked="0"/>
    </xf>
    <xf numFmtId="0" fontId="2" fillId="0" borderId="0" xfId="0" applyFont="1" applyBorder="1"/>
    <xf numFmtId="10" fontId="1" fillId="0" borderId="2" xfId="2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6" fontId="0" fillId="0" borderId="0" xfId="0" applyNumberFormat="1"/>
    <xf numFmtId="6" fontId="2" fillId="0" borderId="0" xfId="0" applyNumberFormat="1" applyFont="1"/>
    <xf numFmtId="38" fontId="0" fillId="0" borderId="0" xfId="0" applyNumberFormat="1"/>
    <xf numFmtId="164" fontId="2" fillId="0" borderId="0" xfId="1" applyNumberFormat="1" applyFont="1"/>
    <xf numFmtId="38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Border="1"/>
    <xf numFmtId="38" fontId="0" fillId="0" borderId="0" xfId="0" applyNumberFormat="1" applyBorder="1"/>
    <xf numFmtId="38" fontId="2" fillId="0" borderId="0" xfId="0" applyNumberFormat="1" applyFont="1" applyBorder="1"/>
    <xf numFmtId="10" fontId="2" fillId="0" borderId="0" xfId="2" applyNumberFormat="1" applyFont="1" applyAlignment="1"/>
    <xf numFmtId="37" fontId="0" fillId="0" borderId="1" xfId="0" applyNumberFormat="1" applyBorder="1"/>
    <xf numFmtId="164" fontId="2" fillId="0" borderId="0" xfId="1" applyNumberFormat="1" applyFont="1" applyBorder="1"/>
    <xf numFmtId="10" fontId="2" fillId="0" borderId="1" xfId="2" applyNumberFormat="1" applyFont="1" applyBorder="1" applyAlignment="1"/>
    <xf numFmtId="10" fontId="2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6" fontId="1" fillId="0" borderId="2" xfId="0" applyNumberFormat="1" applyFont="1" applyBorder="1"/>
    <xf numFmtId="5" fontId="1" fillId="0" borderId="2" xfId="0" applyNumberFormat="1" applyFont="1" applyBorder="1"/>
    <xf numFmtId="6" fontId="1" fillId="0" borderId="0" xfId="0" applyNumberFormat="1" applyFont="1" applyBorder="1"/>
    <xf numFmtId="165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workbookViewId="0">
      <selection activeCell="A5" sqref="A5"/>
    </sheetView>
  </sheetViews>
  <sheetFormatPr defaultRowHeight="15" x14ac:dyDescent="0.2"/>
  <cols>
    <col min="1" max="1" width="23.77734375" style="1" customWidth="1"/>
    <col min="2" max="2" width="0.88671875" style="1" customWidth="1"/>
    <col min="3" max="3" width="14.6640625" style="1" customWidth="1"/>
    <col min="4" max="4" width="0.88671875" style="1" customWidth="1"/>
    <col min="5" max="5" width="13.88671875" style="1" customWidth="1"/>
    <col min="6" max="6" width="0.88671875" style="1" customWidth="1"/>
    <col min="7" max="7" width="12.77734375" style="1" customWidth="1"/>
    <col min="8" max="8" width="0.88671875" style="1" customWidth="1"/>
    <col min="9" max="9" width="8.88671875" style="1"/>
    <col min="10" max="10" width="3.77734375" style="1" customWidth="1"/>
    <col min="11" max="11" width="13.88671875" style="1" customWidth="1"/>
    <col min="12" max="12" width="0.88671875" style="1" customWidth="1"/>
    <col min="13" max="13" width="12.77734375" style="1" customWidth="1"/>
    <col min="14" max="14" width="0.88671875" style="1" customWidth="1"/>
    <col min="15" max="16384" width="8.88671875" style="1"/>
  </cols>
  <sheetData>
    <row r="1" spans="1:15" ht="15.75" x14ac:dyDescent="0.25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.75" x14ac:dyDescent="0.25">
      <c r="A3" s="43" t="s">
        <v>43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5.75" x14ac:dyDescent="0.25">
      <c r="A4" s="43" t="s">
        <v>39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5.7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7" spans="1:15" ht="15.75" x14ac:dyDescent="0.25">
      <c r="A7" s="2"/>
      <c r="B7" s="2"/>
      <c r="C7" s="44">
        <v>2015</v>
      </c>
      <c r="D7" s="44"/>
      <c r="E7" s="44"/>
      <c r="F7" s="44"/>
      <c r="G7" s="44"/>
      <c r="H7" s="44"/>
      <c r="I7" s="44"/>
      <c r="J7" s="2"/>
      <c r="K7" s="3">
        <v>2014</v>
      </c>
      <c r="L7" s="4"/>
      <c r="M7" s="44">
        <v>2015</v>
      </c>
      <c r="N7" s="44"/>
      <c r="O7" s="44"/>
    </row>
    <row r="8" spans="1:15" ht="15.75" x14ac:dyDescent="0.25">
      <c r="A8" s="5" t="s">
        <v>4</v>
      </c>
      <c r="B8" s="2"/>
      <c r="C8" s="5" t="s">
        <v>5</v>
      </c>
      <c r="D8" s="2"/>
      <c r="E8" s="5" t="s">
        <v>6</v>
      </c>
      <c r="F8" s="2"/>
      <c r="G8" s="5" t="s">
        <v>7</v>
      </c>
      <c r="H8" s="3"/>
      <c r="I8" s="5" t="s">
        <v>8</v>
      </c>
      <c r="J8" s="2"/>
      <c r="K8" s="5" t="s">
        <v>5</v>
      </c>
      <c r="L8" s="2"/>
      <c r="M8" s="5" t="s">
        <v>7</v>
      </c>
      <c r="N8" s="2"/>
      <c r="O8" s="5" t="s">
        <v>8</v>
      </c>
    </row>
    <row r="10" spans="1:15" ht="15.75" customHeight="1" x14ac:dyDescent="0.2">
      <c r="A10" s="6" t="s">
        <v>9</v>
      </c>
      <c r="C10" s="7">
        <v>808262000</v>
      </c>
      <c r="E10" s="7">
        <v>759727000</v>
      </c>
      <c r="G10" s="8">
        <f>+C10-E10</f>
        <v>48535000</v>
      </c>
      <c r="I10" s="9">
        <f>IF(E10=0,0,G10/E10)</f>
        <v>6.3884790194372446E-2</v>
      </c>
      <c r="K10" s="8">
        <v>712249000</v>
      </c>
      <c r="M10" s="8">
        <f>+C10-K10</f>
        <v>96013000</v>
      </c>
      <c r="O10" s="9">
        <f>+M10/K10</f>
        <v>0.13480257606539287</v>
      </c>
    </row>
    <row r="11" spans="1:15" ht="15.75" customHeight="1" x14ac:dyDescent="0.2">
      <c r="A11" s="6" t="s">
        <v>10</v>
      </c>
      <c r="C11" s="10">
        <v>58903000</v>
      </c>
      <c r="E11" s="10">
        <v>60599000</v>
      </c>
      <c r="G11" s="10">
        <f>+C11-E11</f>
        <v>-1696000</v>
      </c>
      <c r="I11" s="9">
        <f>IF(E11=0,0,G11/E11)</f>
        <v>-2.7987260515850095E-2</v>
      </c>
      <c r="K11" s="10">
        <v>58413000</v>
      </c>
      <c r="M11" s="11">
        <f>+C11-K11</f>
        <v>490000</v>
      </c>
      <c r="O11" s="9">
        <f>+M11/K11</f>
        <v>8.3885436461061755E-3</v>
      </c>
    </row>
    <row r="12" spans="1:15" ht="15.75" customHeight="1" x14ac:dyDescent="0.2">
      <c r="A12" s="6" t="s">
        <v>11</v>
      </c>
      <c r="C12" s="10">
        <v>31323000</v>
      </c>
      <c r="E12" s="10">
        <v>31188000</v>
      </c>
      <c r="G12" s="10">
        <f>+C12-E12</f>
        <v>135000</v>
      </c>
      <c r="I12" s="9">
        <f>IF(E12=0,0,G12/E12)</f>
        <v>4.3285879184301653E-3</v>
      </c>
      <c r="K12" s="10">
        <v>34213000</v>
      </c>
      <c r="M12" s="11">
        <f>+C12-K12</f>
        <v>-2890000</v>
      </c>
      <c r="O12" s="9">
        <f>+M12/K12</f>
        <v>-8.4470815187209544E-2</v>
      </c>
    </row>
    <row r="13" spans="1:15" ht="15.75" customHeight="1" x14ac:dyDescent="0.2">
      <c r="A13" s="6" t="s">
        <v>12</v>
      </c>
      <c r="C13" s="10">
        <v>72044000</v>
      </c>
      <c r="E13" s="10">
        <v>68525000</v>
      </c>
      <c r="G13" s="10">
        <f>+C13-E13</f>
        <v>3519000</v>
      </c>
      <c r="I13" s="9">
        <f>IF(E13=0,0,G13/E13)</f>
        <v>5.1353520612914996E-2</v>
      </c>
      <c r="K13" s="10">
        <v>70786000</v>
      </c>
      <c r="M13" s="11">
        <f>+C13-K13</f>
        <v>1258000</v>
      </c>
      <c r="O13" s="9">
        <f>+M13/K13</f>
        <v>1.7771875794648659E-2</v>
      </c>
    </row>
    <row r="14" spans="1:15" ht="15.75" customHeight="1" x14ac:dyDescent="0.2">
      <c r="A14" s="6" t="s">
        <v>13</v>
      </c>
      <c r="C14" s="12">
        <v>3584000</v>
      </c>
      <c r="E14" s="12">
        <v>3583000</v>
      </c>
      <c r="G14" s="12">
        <f>+C14-E14</f>
        <v>1000</v>
      </c>
      <c r="I14" s="13">
        <f>IF(E14=0,0,G14/E14)</f>
        <v>2.7909572983533354E-4</v>
      </c>
      <c r="K14" s="12">
        <v>2900000</v>
      </c>
      <c r="M14" s="14">
        <f>+C14-K14</f>
        <v>684000</v>
      </c>
      <c r="O14" s="13">
        <f>+M14/K14</f>
        <v>0.23586206896551723</v>
      </c>
    </row>
    <row r="15" spans="1:15" ht="15.75" customHeight="1" x14ac:dyDescent="0.2">
      <c r="A15" s="6"/>
      <c r="C15" s="15"/>
      <c r="E15" s="15"/>
      <c r="G15" s="15"/>
      <c r="I15" s="16"/>
      <c r="K15" s="15"/>
      <c r="M15" s="11"/>
      <c r="O15" s="9"/>
    </row>
    <row r="16" spans="1:15" ht="15.75" customHeight="1" thickBot="1" x14ac:dyDescent="0.3">
      <c r="A16" s="17" t="s">
        <v>14</v>
      </c>
      <c r="C16" s="18">
        <f>SUM(C10:C14)</f>
        <v>974116000</v>
      </c>
      <c r="D16" s="19"/>
      <c r="E16" s="18">
        <f>SUM(E10:E14)</f>
        <v>923622000</v>
      </c>
      <c r="F16" s="19"/>
      <c r="G16" s="18">
        <f>SUM(G10:G14)</f>
        <v>50494000</v>
      </c>
      <c r="H16" s="19"/>
      <c r="I16" s="20">
        <f>IF(E16=0,0,G16/E16)</f>
        <v>5.466955096348939E-2</v>
      </c>
      <c r="J16" s="19"/>
      <c r="K16" s="18">
        <f>SUM(K10:K14)</f>
        <v>878561000</v>
      </c>
      <c r="L16" s="19"/>
      <c r="M16" s="18">
        <f>SUM(M10:M14)</f>
        <v>95555000</v>
      </c>
      <c r="N16" s="19"/>
      <c r="O16" s="20">
        <f>+M16/K16</f>
        <v>0.10876307962679882</v>
      </c>
    </row>
    <row r="17" spans="1:15" ht="15.75" thickTop="1" x14ac:dyDescent="0.2"/>
    <row r="21" spans="1:15" ht="15.75" x14ac:dyDescent="0.25">
      <c r="A21" s="43" t="s">
        <v>15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15.75" x14ac:dyDescent="0.25">
      <c r="A22" s="43" t="str">
        <f>A3</f>
        <v>May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15.75" x14ac:dyDescent="0.25">
      <c r="A23" s="43" t="s">
        <v>39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15.75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5.75" x14ac:dyDescent="0.25">
      <c r="A26" s="2"/>
      <c r="B26" s="2"/>
      <c r="C26" s="44">
        <f>C7</f>
        <v>2015</v>
      </c>
      <c r="D26" s="44"/>
      <c r="E26" s="44"/>
      <c r="F26" s="44"/>
      <c r="G26" s="44"/>
      <c r="H26" s="44"/>
      <c r="I26" s="44"/>
      <c r="J26" s="2"/>
      <c r="K26" s="3">
        <f>K7</f>
        <v>2014</v>
      </c>
      <c r="L26" s="4"/>
      <c r="M26" s="44">
        <f>M7</f>
        <v>2015</v>
      </c>
      <c r="N26" s="44"/>
      <c r="O26" s="44"/>
    </row>
    <row r="27" spans="1:15" ht="15.75" x14ac:dyDescent="0.25">
      <c r="A27" s="5" t="s">
        <v>16</v>
      </c>
      <c r="B27" s="2"/>
      <c r="C27" s="5" t="s">
        <v>5</v>
      </c>
      <c r="D27" s="2"/>
      <c r="E27" s="5" t="s">
        <v>6</v>
      </c>
      <c r="F27" s="2"/>
      <c r="G27" s="5" t="s">
        <v>7</v>
      </c>
      <c r="H27" s="3"/>
      <c r="I27" s="5" t="s">
        <v>8</v>
      </c>
      <c r="J27" s="2"/>
      <c r="K27" s="5" t="s">
        <v>5</v>
      </c>
      <c r="L27" s="2"/>
      <c r="M27" s="5" t="s">
        <v>7</v>
      </c>
      <c r="N27" s="2"/>
      <c r="O27" s="5" t="s">
        <v>8</v>
      </c>
    </row>
    <row r="29" spans="1:15" x14ac:dyDescent="0.2">
      <c r="A29" s="22" t="s">
        <v>17</v>
      </c>
      <c r="C29" s="23">
        <v>66387000</v>
      </c>
      <c r="E29" s="24">
        <v>50300000</v>
      </c>
      <c r="G29" s="8">
        <f t="shared" ref="G29:G48" si="0">+C29-E29</f>
        <v>16087000</v>
      </c>
      <c r="H29" s="8"/>
      <c r="I29" s="9">
        <f t="shared" ref="I29:I46" si="1">IF(E29=0,0,G29/E29)</f>
        <v>0.31982107355864814</v>
      </c>
      <c r="K29" s="24">
        <v>46509000</v>
      </c>
      <c r="M29" s="8">
        <f t="shared" ref="M29:M48" si="2">+C29-K29</f>
        <v>19878000</v>
      </c>
      <c r="O29" s="9">
        <f t="shared" ref="O29:O47" si="3">+M29/K29</f>
        <v>0.42740114816487129</v>
      </c>
    </row>
    <row r="30" spans="1:15" x14ac:dyDescent="0.2">
      <c r="A30" s="22" t="s">
        <v>18</v>
      </c>
      <c r="C30" s="25">
        <v>8919000</v>
      </c>
      <c r="E30" s="11">
        <v>6493000</v>
      </c>
      <c r="G30" s="26">
        <f t="shared" si="0"/>
        <v>2426000</v>
      </c>
      <c r="H30" s="26"/>
      <c r="I30" s="9">
        <f t="shared" si="1"/>
        <v>0.37363314338518405</v>
      </c>
      <c r="K30" s="11">
        <v>6420000</v>
      </c>
      <c r="M30" s="11">
        <f t="shared" si="2"/>
        <v>2499000</v>
      </c>
      <c r="O30" s="9">
        <f t="shared" si="3"/>
        <v>0.38925233644859814</v>
      </c>
    </row>
    <row r="31" spans="1:15" x14ac:dyDescent="0.2">
      <c r="A31" s="22" t="s">
        <v>19</v>
      </c>
      <c r="C31" s="25">
        <v>4618000</v>
      </c>
      <c r="E31" s="27">
        <v>5457000</v>
      </c>
      <c r="G31" s="26">
        <f t="shared" si="0"/>
        <v>-839000</v>
      </c>
      <c r="H31" s="26"/>
      <c r="I31" s="9">
        <f t="shared" si="1"/>
        <v>-0.15374748030053143</v>
      </c>
      <c r="K31" s="27">
        <v>8188000</v>
      </c>
      <c r="M31" s="11">
        <f t="shared" si="2"/>
        <v>-3570000</v>
      </c>
      <c r="O31" s="9">
        <f t="shared" si="3"/>
        <v>-0.43600390815828038</v>
      </c>
    </row>
    <row r="32" spans="1:15" x14ac:dyDescent="0.2">
      <c r="A32" s="22" t="s">
        <v>20</v>
      </c>
      <c r="C32" s="25">
        <v>53049000</v>
      </c>
      <c r="E32" s="27">
        <v>52915000</v>
      </c>
      <c r="G32" s="26">
        <f t="shared" si="0"/>
        <v>134000</v>
      </c>
      <c r="H32" s="26"/>
      <c r="I32" s="9">
        <f t="shared" si="1"/>
        <v>2.5323632240385522E-3</v>
      </c>
      <c r="K32" s="27">
        <v>55012000</v>
      </c>
      <c r="M32" s="11">
        <f t="shared" si="2"/>
        <v>-1963000</v>
      </c>
      <c r="O32" s="9">
        <f t="shared" si="3"/>
        <v>-3.5683123682105723E-2</v>
      </c>
    </row>
    <row r="33" spans="1:15" x14ac:dyDescent="0.2">
      <c r="A33" s="22" t="s">
        <v>21</v>
      </c>
      <c r="C33" s="25">
        <v>5420000</v>
      </c>
      <c r="E33" s="27">
        <v>5400000</v>
      </c>
      <c r="G33" s="26">
        <f t="shared" si="0"/>
        <v>20000</v>
      </c>
      <c r="H33" s="26"/>
      <c r="I33" s="9">
        <f t="shared" si="1"/>
        <v>3.7037037037037038E-3</v>
      </c>
      <c r="K33" s="27">
        <v>5602000</v>
      </c>
      <c r="M33" s="11">
        <f t="shared" si="2"/>
        <v>-182000</v>
      </c>
      <c r="O33" s="9">
        <f t="shared" si="3"/>
        <v>-3.2488397001071048E-2</v>
      </c>
    </row>
    <row r="34" spans="1:15" x14ac:dyDescent="0.2">
      <c r="A34" s="22" t="s">
        <v>22</v>
      </c>
      <c r="C34" s="25">
        <v>21157000</v>
      </c>
      <c r="E34" s="27">
        <v>21676000</v>
      </c>
      <c r="G34" s="26">
        <f t="shared" si="0"/>
        <v>-519000</v>
      </c>
      <c r="H34" s="26"/>
      <c r="I34" s="9">
        <f t="shared" si="1"/>
        <v>-2.3943532016977302E-2</v>
      </c>
      <c r="K34" s="27">
        <v>21563000</v>
      </c>
      <c r="M34" s="11">
        <f t="shared" si="2"/>
        <v>-406000</v>
      </c>
      <c r="O34" s="9">
        <f t="shared" si="3"/>
        <v>-1.8828548903213838E-2</v>
      </c>
    </row>
    <row r="35" spans="1:15" x14ac:dyDescent="0.2">
      <c r="A35" s="22" t="s">
        <v>23</v>
      </c>
      <c r="C35" s="25">
        <v>1877000</v>
      </c>
      <c r="E35" s="27">
        <v>1729000</v>
      </c>
      <c r="G35" s="26">
        <f t="shared" si="0"/>
        <v>148000</v>
      </c>
      <c r="H35" s="26"/>
      <c r="I35" s="9">
        <f t="shared" si="1"/>
        <v>8.5598611914401393E-2</v>
      </c>
      <c r="K35" s="27">
        <v>1523000</v>
      </c>
      <c r="M35" s="11">
        <f t="shared" si="2"/>
        <v>354000</v>
      </c>
      <c r="O35" s="9">
        <f t="shared" si="3"/>
        <v>0.2324359816152331</v>
      </c>
    </row>
    <row r="36" spans="1:15" x14ac:dyDescent="0.2">
      <c r="A36" s="22" t="s">
        <v>24</v>
      </c>
      <c r="C36" s="27">
        <f>C16-SUM(C29:C35,C37:C48)</f>
        <v>20813000</v>
      </c>
      <c r="E36" s="27">
        <f>E16-SUM(E29:E35,E37:E48)</f>
        <v>23661000</v>
      </c>
      <c r="G36" s="26">
        <f t="shared" si="0"/>
        <v>-2848000</v>
      </c>
      <c r="H36" s="26"/>
      <c r="I36" s="9">
        <f t="shared" si="1"/>
        <v>-0.12036684840032121</v>
      </c>
      <c r="K36" s="27">
        <v>20677000</v>
      </c>
      <c r="M36" s="11">
        <f t="shared" si="2"/>
        <v>136000</v>
      </c>
      <c r="O36" s="9">
        <f t="shared" si="3"/>
        <v>6.5773564830487984E-3</v>
      </c>
    </row>
    <row r="37" spans="1:15" x14ac:dyDescent="0.2">
      <c r="A37" s="22" t="s">
        <v>25</v>
      </c>
      <c r="C37" s="25">
        <v>1114000</v>
      </c>
      <c r="E37" s="27">
        <v>1174000</v>
      </c>
      <c r="G37" s="26">
        <f t="shared" si="0"/>
        <v>-60000</v>
      </c>
      <c r="H37" s="26"/>
      <c r="I37" s="9">
        <f t="shared" si="1"/>
        <v>-5.1107325383304938E-2</v>
      </c>
      <c r="K37" s="27">
        <v>1020000</v>
      </c>
      <c r="M37" s="11">
        <f t="shared" si="2"/>
        <v>94000</v>
      </c>
      <c r="O37" s="9">
        <f t="shared" si="3"/>
        <v>9.2156862745098045E-2</v>
      </c>
    </row>
    <row r="38" spans="1:15" x14ac:dyDescent="0.2">
      <c r="A38" s="22" t="s">
        <v>26</v>
      </c>
      <c r="C38" s="25">
        <v>7785000</v>
      </c>
      <c r="E38" s="27">
        <v>6804000</v>
      </c>
      <c r="G38" s="26">
        <f t="shared" si="0"/>
        <v>981000</v>
      </c>
      <c r="H38" s="26"/>
      <c r="I38" s="9">
        <f t="shared" si="1"/>
        <v>0.14417989417989419</v>
      </c>
      <c r="K38" s="27">
        <v>6651000</v>
      </c>
      <c r="M38" s="11">
        <f t="shared" si="2"/>
        <v>1134000</v>
      </c>
      <c r="O38" s="9">
        <f t="shared" si="3"/>
        <v>0.17050067658998647</v>
      </c>
    </row>
    <row r="39" spans="1:15" x14ac:dyDescent="0.2">
      <c r="A39" s="22" t="s">
        <v>27</v>
      </c>
      <c r="C39" s="25">
        <v>26891000</v>
      </c>
      <c r="E39" s="27">
        <v>23511000</v>
      </c>
      <c r="G39" s="26">
        <f t="shared" si="0"/>
        <v>3380000</v>
      </c>
      <c r="H39" s="26"/>
      <c r="I39" s="9">
        <f t="shared" si="1"/>
        <v>0.14376249415167369</v>
      </c>
      <c r="K39" s="27">
        <v>20888000</v>
      </c>
      <c r="M39" s="11">
        <f t="shared" si="2"/>
        <v>6003000</v>
      </c>
      <c r="O39" s="9">
        <f t="shared" si="3"/>
        <v>0.2873898889314439</v>
      </c>
    </row>
    <row r="40" spans="1:15" x14ac:dyDescent="0.2">
      <c r="A40" s="22" t="s">
        <v>28</v>
      </c>
      <c r="C40" s="25">
        <v>64144000</v>
      </c>
      <c r="E40" s="27">
        <v>55630000</v>
      </c>
      <c r="G40" s="26">
        <f t="shared" si="0"/>
        <v>8514000</v>
      </c>
      <c r="H40" s="26"/>
      <c r="I40" s="9">
        <f t="shared" si="1"/>
        <v>0.1530469171310444</v>
      </c>
      <c r="K40" s="27">
        <v>49050000</v>
      </c>
      <c r="M40" s="11">
        <f t="shared" si="2"/>
        <v>15094000</v>
      </c>
      <c r="O40" s="9">
        <f t="shared" si="3"/>
        <v>0.30772680937818553</v>
      </c>
    </row>
    <row r="41" spans="1:15" x14ac:dyDescent="0.2">
      <c r="A41" s="22" t="s">
        <v>29</v>
      </c>
      <c r="C41" s="25">
        <v>85000</v>
      </c>
      <c r="E41" s="11">
        <v>178000</v>
      </c>
      <c r="G41" s="26">
        <f t="shared" si="0"/>
        <v>-93000</v>
      </c>
      <c r="H41" s="26"/>
      <c r="I41" s="9">
        <f t="shared" si="1"/>
        <v>-0.52247191011235961</v>
      </c>
      <c r="K41" s="11">
        <v>90000</v>
      </c>
      <c r="M41" s="11">
        <f t="shared" si="2"/>
        <v>-5000</v>
      </c>
      <c r="O41" s="9">
        <f t="shared" si="3"/>
        <v>-5.5555555555555552E-2</v>
      </c>
    </row>
    <row r="42" spans="1:15" x14ac:dyDescent="0.2">
      <c r="A42" s="22" t="s">
        <v>30</v>
      </c>
      <c r="C42" s="25">
        <v>28623000</v>
      </c>
      <c r="E42" s="27">
        <v>27200000</v>
      </c>
      <c r="G42" s="26">
        <f t="shared" si="0"/>
        <v>1423000</v>
      </c>
      <c r="H42" s="26"/>
      <c r="I42" s="9">
        <f t="shared" si="1"/>
        <v>5.2316176470588234E-2</v>
      </c>
      <c r="K42" s="27">
        <v>27076000</v>
      </c>
      <c r="M42" s="11">
        <f t="shared" si="2"/>
        <v>1547000</v>
      </c>
      <c r="O42" s="9">
        <f t="shared" si="3"/>
        <v>5.7135470527404343E-2</v>
      </c>
    </row>
    <row r="43" spans="1:15" x14ac:dyDescent="0.2">
      <c r="A43" s="22" t="s">
        <v>31</v>
      </c>
      <c r="C43" s="25">
        <v>5091000</v>
      </c>
      <c r="E43" s="27">
        <v>4918000</v>
      </c>
      <c r="G43" s="26">
        <f t="shared" si="0"/>
        <v>173000</v>
      </c>
      <c r="H43" s="26"/>
      <c r="I43" s="9">
        <f t="shared" si="1"/>
        <v>3.5176901179341198E-2</v>
      </c>
      <c r="K43" s="27">
        <v>5123000</v>
      </c>
      <c r="M43" s="11">
        <f t="shared" si="2"/>
        <v>-32000</v>
      </c>
      <c r="O43" s="9">
        <f t="shared" si="3"/>
        <v>-6.246340035135663E-3</v>
      </c>
    </row>
    <row r="44" spans="1:15" x14ac:dyDescent="0.2">
      <c r="A44" s="22" t="s">
        <v>32</v>
      </c>
      <c r="C44" s="25">
        <v>643705000</v>
      </c>
      <c r="E44" s="27">
        <v>623254000</v>
      </c>
      <c r="G44" s="26">
        <f t="shared" si="0"/>
        <v>20451000</v>
      </c>
      <c r="H44" s="26"/>
      <c r="I44" s="9">
        <f t="shared" si="1"/>
        <v>3.2813267143090942E-2</v>
      </c>
      <c r="K44" s="27">
        <v>590248000</v>
      </c>
      <c r="M44" s="11">
        <f t="shared" si="2"/>
        <v>53457000</v>
      </c>
      <c r="O44" s="9">
        <f t="shared" si="3"/>
        <v>9.0567015898402034E-2</v>
      </c>
    </row>
    <row r="45" spans="1:15" x14ac:dyDescent="0.2">
      <c r="A45" s="22" t="s">
        <v>33</v>
      </c>
      <c r="C45" s="25">
        <v>14256000</v>
      </c>
      <c r="E45" s="27">
        <v>13108000</v>
      </c>
      <c r="G45" s="26">
        <f t="shared" si="0"/>
        <v>1148000</v>
      </c>
      <c r="H45" s="26"/>
      <c r="I45" s="9">
        <f t="shared" si="1"/>
        <v>8.7580103753433017E-2</v>
      </c>
      <c r="K45" s="27">
        <v>12679000</v>
      </c>
      <c r="L45" s="28"/>
      <c r="M45" s="11">
        <f t="shared" si="2"/>
        <v>1577000</v>
      </c>
      <c r="O45" s="9">
        <f t="shared" si="3"/>
        <v>0.12437889423456108</v>
      </c>
    </row>
    <row r="46" spans="1:15" x14ac:dyDescent="0.2">
      <c r="A46" s="22" t="s">
        <v>34</v>
      </c>
      <c r="C46" s="25">
        <v>173000</v>
      </c>
      <c r="E46" s="27">
        <v>214000</v>
      </c>
      <c r="G46" s="26">
        <f t="shared" si="0"/>
        <v>-41000</v>
      </c>
      <c r="H46" s="26"/>
      <c r="I46" s="9">
        <f t="shared" si="1"/>
        <v>-0.19158878504672897</v>
      </c>
      <c r="K46" s="27">
        <v>236000</v>
      </c>
      <c r="M46" s="11">
        <f t="shared" si="2"/>
        <v>-63000</v>
      </c>
      <c r="O46" s="9">
        <f t="shared" si="3"/>
        <v>-0.26694915254237289</v>
      </c>
    </row>
    <row r="47" spans="1:15" x14ac:dyDescent="0.2">
      <c r="A47" s="29" t="s">
        <v>35</v>
      </c>
      <c r="B47" s="19"/>
      <c r="C47" s="30">
        <v>9000</v>
      </c>
      <c r="D47" s="19"/>
      <c r="E47" s="31">
        <v>0</v>
      </c>
      <c r="F47" s="19"/>
      <c r="G47" s="26">
        <f t="shared" si="0"/>
        <v>9000</v>
      </c>
      <c r="H47" s="26"/>
      <c r="I47" s="32" t="str">
        <f>IF(E47=0,"        NA",G47/E47)</f>
        <v xml:space="preserve">        NA</v>
      </c>
      <c r="J47" s="19"/>
      <c r="K47" s="31">
        <v>6000</v>
      </c>
      <c r="L47" s="19"/>
      <c r="M47" s="11">
        <f t="shared" si="2"/>
        <v>3000</v>
      </c>
      <c r="N47" s="19"/>
      <c r="O47" s="9">
        <f t="shared" si="3"/>
        <v>0.5</v>
      </c>
    </row>
    <row r="48" spans="1:15" x14ac:dyDescent="0.2">
      <c r="A48" s="29" t="s">
        <v>36</v>
      </c>
      <c r="B48" s="19"/>
      <c r="C48" s="33">
        <v>0</v>
      </c>
      <c r="D48" s="19"/>
      <c r="E48" s="14">
        <v>0</v>
      </c>
      <c r="F48" s="19"/>
      <c r="G48" s="14">
        <f t="shared" si="0"/>
        <v>0</v>
      </c>
      <c r="H48" s="34"/>
      <c r="I48" s="35" t="str">
        <f>IF(E48=0,"        NA",G48/E48)</f>
        <v xml:space="preserve">        NA</v>
      </c>
      <c r="J48" s="19"/>
      <c r="K48" s="14">
        <v>0</v>
      </c>
      <c r="L48" s="19"/>
      <c r="M48" s="14">
        <f t="shared" si="2"/>
        <v>0</v>
      </c>
      <c r="N48" s="19"/>
      <c r="O48" s="36" t="s">
        <v>37</v>
      </c>
    </row>
    <row r="49" spans="1:15" x14ac:dyDescent="0.2">
      <c r="A49" s="22"/>
      <c r="B49" s="19"/>
      <c r="D49" s="19"/>
      <c r="F49" s="19"/>
      <c r="H49" s="19"/>
      <c r="J49" s="19"/>
      <c r="L49" s="19"/>
      <c r="N49" s="19"/>
      <c r="O49" s="9"/>
    </row>
    <row r="50" spans="1:15" ht="16.5" thickBot="1" x14ac:dyDescent="0.3">
      <c r="A50" s="37" t="s">
        <v>38</v>
      </c>
      <c r="B50" s="19"/>
      <c r="C50" s="38">
        <f>C16</f>
        <v>974116000</v>
      </c>
      <c r="D50" s="2"/>
      <c r="E50" s="38">
        <f>SUM(E29:E48)</f>
        <v>923622000</v>
      </c>
      <c r="F50" s="2"/>
      <c r="G50" s="39">
        <f>SUM(G29:G48)</f>
        <v>50494000</v>
      </c>
      <c r="H50" s="40"/>
      <c r="I50" s="20">
        <f>IF(E50=0,0,G50/E50)</f>
        <v>5.466955096348939E-2</v>
      </c>
      <c r="J50" s="2"/>
      <c r="K50" s="38">
        <f>SUM(K29:K48)</f>
        <v>878561000</v>
      </c>
      <c r="L50" s="2"/>
      <c r="M50" s="39">
        <f>SUM(M29:M48)</f>
        <v>95555000</v>
      </c>
      <c r="N50" s="2"/>
      <c r="O50" s="20">
        <f>+M50/K50</f>
        <v>0.10876307962679882</v>
      </c>
    </row>
    <row r="51" spans="1:15" ht="15.75" thickTop="1" x14ac:dyDescent="0.2">
      <c r="B51" s="19"/>
      <c r="F51" s="19"/>
      <c r="H51" s="19"/>
      <c r="J51" s="19"/>
      <c r="L51" s="19"/>
      <c r="N51" s="19"/>
    </row>
    <row r="52" spans="1:15" x14ac:dyDescent="0.2">
      <c r="B52" s="19"/>
      <c r="C52" s="41"/>
      <c r="K52" s="41"/>
      <c r="M52" s="41"/>
    </row>
    <row r="58" spans="1:15" x14ac:dyDescent="0.2">
      <c r="A58" s="22"/>
    </row>
  </sheetData>
  <mergeCells count="11">
    <mergeCell ref="A1:O1"/>
    <mergeCell ref="A2:O2"/>
    <mergeCell ref="A3:O3"/>
    <mergeCell ref="A4:O4"/>
    <mergeCell ref="C7:I7"/>
    <mergeCell ref="M7:O7"/>
    <mergeCell ref="A21:O21"/>
    <mergeCell ref="A22:O22"/>
    <mergeCell ref="A23:O23"/>
    <mergeCell ref="C26:I26"/>
    <mergeCell ref="M26:O26"/>
  </mergeCells>
  <printOptions horizontalCentered="1"/>
  <pageMargins left="0.5" right="0.5" top="0.75" bottom="1" header="0.5" footer="0.5"/>
  <pageSetup scale="67" orientation="portrait" r:id="rId1"/>
  <headerFooter alignWithMargins="0"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activeCell="A6" sqref="A6"/>
    </sheetView>
  </sheetViews>
  <sheetFormatPr defaultRowHeight="15" x14ac:dyDescent="0.2"/>
  <cols>
    <col min="1" max="1" width="23.77734375" style="1" customWidth="1"/>
    <col min="2" max="2" width="0.88671875" style="1" customWidth="1"/>
    <col min="3" max="3" width="15" style="1" bestFit="1" customWidth="1"/>
    <col min="4" max="4" width="0.88671875" style="1" customWidth="1"/>
    <col min="5" max="5" width="13.88671875" style="1" customWidth="1"/>
    <col min="6" max="6" width="0.88671875" style="1" customWidth="1"/>
    <col min="7" max="7" width="13.77734375" style="1" customWidth="1"/>
    <col min="8" max="8" width="0.88671875" style="1" customWidth="1"/>
    <col min="9" max="9" width="8.88671875" style="1"/>
    <col min="10" max="10" width="3.77734375" style="1" customWidth="1"/>
    <col min="11" max="11" width="13.88671875" style="1" customWidth="1"/>
    <col min="12" max="12" width="0.88671875" style="1" customWidth="1"/>
    <col min="13" max="13" width="13.77734375" style="1" customWidth="1"/>
    <col min="14" max="14" width="0.88671875" style="1" customWidth="1"/>
    <col min="15" max="16384" width="8.88671875" style="1"/>
  </cols>
  <sheetData>
    <row r="1" spans="1:15" ht="15.7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.75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5.75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5.75" x14ac:dyDescent="0.25">
      <c r="A5" s="43" t="s">
        <v>39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15" ht="15.75" x14ac:dyDescent="0.25">
      <c r="A7" s="2"/>
      <c r="B7" s="2"/>
      <c r="C7" s="44" t="s">
        <v>40</v>
      </c>
      <c r="D7" s="44"/>
      <c r="E7" s="44"/>
      <c r="F7" s="44"/>
      <c r="G7" s="44"/>
      <c r="H7" s="44"/>
      <c r="I7" s="44"/>
      <c r="J7" s="2"/>
      <c r="K7" s="3" t="s">
        <v>41</v>
      </c>
      <c r="L7" s="4"/>
      <c r="M7" s="44" t="s">
        <v>39</v>
      </c>
      <c r="N7" s="44"/>
      <c r="O7" s="44"/>
    </row>
    <row r="8" spans="1:15" ht="15.75" x14ac:dyDescent="0.25">
      <c r="A8" s="5" t="s">
        <v>4</v>
      </c>
      <c r="B8" s="2"/>
      <c r="C8" s="5" t="s">
        <v>5</v>
      </c>
      <c r="D8" s="2"/>
      <c r="E8" s="5" t="s">
        <v>6</v>
      </c>
      <c r="F8" s="2"/>
      <c r="G8" s="5" t="s">
        <v>7</v>
      </c>
      <c r="H8" s="3"/>
      <c r="I8" s="5" t="s">
        <v>8</v>
      </c>
      <c r="J8" s="2"/>
      <c r="K8" s="5" t="s">
        <v>5</v>
      </c>
      <c r="L8" s="2"/>
      <c r="M8" s="5" t="s">
        <v>7</v>
      </c>
      <c r="N8" s="2"/>
      <c r="O8" s="5" t="s">
        <v>8</v>
      </c>
    </row>
    <row r="10" spans="1:15" ht="15.75" customHeight="1" x14ac:dyDescent="0.2">
      <c r="A10" s="6" t="s">
        <v>9</v>
      </c>
      <c r="C10" s="7">
        <v>8733865000</v>
      </c>
      <c r="E10" s="7">
        <v>8282315000</v>
      </c>
      <c r="G10" s="8">
        <f>+C10-E10</f>
        <v>451550000</v>
      </c>
      <c r="I10" s="9">
        <f>IF(E10=0,0,G10/E10)</f>
        <v>5.4519781003258147E-2</v>
      </c>
      <c r="K10" s="8">
        <v>7974440000</v>
      </c>
      <c r="M10" s="8">
        <f>+C10-K10</f>
        <v>759425000</v>
      </c>
      <c r="O10" s="9">
        <f>+M10/K10</f>
        <v>9.5232392494018395E-2</v>
      </c>
    </row>
    <row r="11" spans="1:15" ht="15.75" customHeight="1" x14ac:dyDescent="0.2">
      <c r="A11" s="6" t="s">
        <v>10</v>
      </c>
      <c r="C11" s="10">
        <v>582773000</v>
      </c>
      <c r="E11" s="10">
        <v>584035000</v>
      </c>
      <c r="G11" s="10">
        <f>+C11-E11</f>
        <v>-1262000</v>
      </c>
      <c r="I11" s="9">
        <f>IF(E11=0,0,G11/E11)</f>
        <v>-2.1608294023474622E-3</v>
      </c>
      <c r="K11" s="10">
        <v>565921000</v>
      </c>
      <c r="M11" s="11">
        <f>+C11-K11</f>
        <v>16852000</v>
      </c>
      <c r="O11" s="9">
        <f>+M11/K11</f>
        <v>2.977800788449271E-2</v>
      </c>
    </row>
    <row r="12" spans="1:15" ht="15.75" customHeight="1" x14ac:dyDescent="0.2">
      <c r="A12" s="6" t="s">
        <v>11</v>
      </c>
      <c r="C12" s="10">
        <v>312338000</v>
      </c>
      <c r="E12" s="10">
        <v>311242000</v>
      </c>
      <c r="G12" s="10">
        <f>+C12-E12</f>
        <v>1096000</v>
      </c>
      <c r="I12" s="9">
        <f>IF(E12=0,0,G12/E12)</f>
        <v>3.5213756498158988E-3</v>
      </c>
      <c r="K12" s="10">
        <v>342734000</v>
      </c>
      <c r="M12" s="11">
        <f>+C12-K12</f>
        <v>-30396000</v>
      </c>
      <c r="O12" s="9">
        <f>+M12/K12</f>
        <v>-8.8686853361499007E-2</v>
      </c>
    </row>
    <row r="13" spans="1:15" ht="15.75" customHeight="1" x14ac:dyDescent="0.2">
      <c r="A13" s="6" t="s">
        <v>12</v>
      </c>
      <c r="C13" s="10">
        <v>812453000</v>
      </c>
      <c r="E13" s="10">
        <v>769059000</v>
      </c>
      <c r="G13" s="10">
        <f>+C13-E13</f>
        <v>43394000</v>
      </c>
      <c r="I13" s="9">
        <f>IF(E13=0,0,G13/E13)</f>
        <v>5.6424799657763577E-2</v>
      </c>
      <c r="K13" s="10">
        <v>759070000</v>
      </c>
      <c r="M13" s="11">
        <f>+C13-K13</f>
        <v>53383000</v>
      </c>
      <c r="O13" s="9">
        <f>+M13/K13</f>
        <v>7.0326847326333541E-2</v>
      </c>
    </row>
    <row r="14" spans="1:15" ht="15.75" customHeight="1" x14ac:dyDescent="0.2">
      <c r="A14" s="6" t="s">
        <v>13</v>
      </c>
      <c r="C14" s="12">
        <v>35833000</v>
      </c>
      <c r="E14" s="12">
        <v>35833000</v>
      </c>
      <c r="G14" s="12">
        <f>+C14-E14</f>
        <v>0</v>
      </c>
      <c r="I14" s="13">
        <f>IF(E14=0,0,G14/E14)</f>
        <v>0</v>
      </c>
      <c r="K14" s="12">
        <v>29000000</v>
      </c>
      <c r="M14" s="14">
        <f>+C14-K14</f>
        <v>6833000</v>
      </c>
      <c r="O14" s="13">
        <f>+M14/K14</f>
        <v>0.23562068965517241</v>
      </c>
    </row>
    <row r="15" spans="1:15" ht="15.75" customHeight="1" x14ac:dyDescent="0.2">
      <c r="A15" s="6"/>
      <c r="C15" s="15"/>
      <c r="E15" s="15"/>
      <c r="G15" s="15"/>
      <c r="I15" s="16"/>
      <c r="K15" s="15"/>
      <c r="M15" s="11"/>
      <c r="O15" s="9"/>
    </row>
    <row r="16" spans="1:15" ht="15.75" customHeight="1" thickBot="1" x14ac:dyDescent="0.3">
      <c r="A16" s="17" t="s">
        <v>14</v>
      </c>
      <c r="C16" s="18">
        <f>SUM(C10:C14)</f>
        <v>10477262000</v>
      </c>
      <c r="D16" s="19"/>
      <c r="E16" s="18">
        <f>SUM(E10:E14)</f>
        <v>9982484000</v>
      </c>
      <c r="F16" s="19"/>
      <c r="G16" s="18">
        <f>SUM(G10:G14)</f>
        <v>494778000</v>
      </c>
      <c r="H16" s="19"/>
      <c r="I16" s="20">
        <f>IF(E16=0,0,G16/E16)</f>
        <v>4.9564617383809483E-2</v>
      </c>
      <c r="J16" s="19"/>
      <c r="K16" s="18">
        <f>SUM(K10:K14)</f>
        <v>9671165000</v>
      </c>
      <c r="L16" s="19"/>
      <c r="M16" s="18">
        <f>SUM(M10:M14)</f>
        <v>806097000</v>
      </c>
      <c r="N16" s="19"/>
      <c r="O16" s="20">
        <f>+M16/K16</f>
        <v>8.3350558076508874E-2</v>
      </c>
    </row>
    <row r="17" spans="1:15" ht="15.75" thickTop="1" x14ac:dyDescent="0.2"/>
    <row r="21" spans="1:15" ht="15.75" x14ac:dyDescent="0.25">
      <c r="A21" s="43" t="s">
        <v>15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15.75" x14ac:dyDescent="0.25">
      <c r="A22" s="43" t="s">
        <v>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15.75" x14ac:dyDescent="0.25">
      <c r="A23" s="43" t="str">
        <f>A4</f>
        <v>August - May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15.75" x14ac:dyDescent="0.25">
      <c r="A24" s="43" t="s">
        <v>39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5.75" x14ac:dyDescent="0.25">
      <c r="A26" s="2"/>
      <c r="B26" s="2"/>
      <c r="C26" s="44" t="str">
        <f>C7</f>
        <v>2014 - 2015</v>
      </c>
      <c r="D26" s="44"/>
      <c r="E26" s="44"/>
      <c r="F26" s="44"/>
      <c r="G26" s="44"/>
      <c r="H26" s="44"/>
      <c r="I26" s="44"/>
      <c r="J26" s="2"/>
      <c r="K26" s="3" t="str">
        <f>K7</f>
        <v>2013-2014</v>
      </c>
      <c r="L26" s="4"/>
      <c r="M26" s="44" t="str">
        <f>M7</f>
        <v>2014-2015</v>
      </c>
      <c r="N26" s="44"/>
      <c r="O26" s="44"/>
    </row>
    <row r="27" spans="1:15" ht="15.75" x14ac:dyDescent="0.25">
      <c r="A27" s="5" t="s">
        <v>16</v>
      </c>
      <c r="B27" s="2"/>
      <c r="C27" s="5" t="s">
        <v>5</v>
      </c>
      <c r="D27" s="2"/>
      <c r="E27" s="5" t="s">
        <v>6</v>
      </c>
      <c r="F27" s="2"/>
      <c r="G27" s="5" t="s">
        <v>7</v>
      </c>
      <c r="H27" s="3"/>
      <c r="I27" s="5" t="s">
        <v>8</v>
      </c>
      <c r="J27" s="2"/>
      <c r="K27" s="5" t="s">
        <v>5</v>
      </c>
      <c r="L27" s="2"/>
      <c r="M27" s="5" t="s">
        <v>7</v>
      </c>
      <c r="N27" s="2"/>
      <c r="O27" s="5" t="s">
        <v>8</v>
      </c>
    </row>
    <row r="29" spans="1:15" x14ac:dyDescent="0.2">
      <c r="A29" s="22" t="s">
        <v>17</v>
      </c>
      <c r="C29" s="23">
        <v>1766845000</v>
      </c>
      <c r="E29" s="24">
        <v>1505299000</v>
      </c>
      <c r="G29" s="8">
        <f t="shared" ref="G29:G48" si="0">+C29-E29</f>
        <v>261546000</v>
      </c>
      <c r="H29" s="8"/>
      <c r="I29" s="9">
        <f t="shared" ref="I29:I46" si="1">IF(E29=0,0,G29/E29)</f>
        <v>0.17375019846555401</v>
      </c>
      <c r="K29" s="24">
        <v>1457812000</v>
      </c>
      <c r="M29" s="8">
        <f t="shared" ref="M29:M48" si="2">+C29-K29</f>
        <v>309033000</v>
      </c>
      <c r="O29" s="9">
        <f t="shared" ref="O29:O47" si="3">+M29/K29</f>
        <v>0.21198412415318299</v>
      </c>
    </row>
    <row r="30" spans="1:15" x14ac:dyDescent="0.2">
      <c r="A30" s="22" t="s">
        <v>18</v>
      </c>
      <c r="C30" s="25">
        <v>298419000</v>
      </c>
      <c r="E30" s="11">
        <v>260454000</v>
      </c>
      <c r="G30" s="26">
        <f t="shared" si="0"/>
        <v>37965000</v>
      </c>
      <c r="H30" s="26"/>
      <c r="I30" s="9">
        <f t="shared" si="1"/>
        <v>0.14576470317215323</v>
      </c>
      <c r="K30" s="11">
        <v>235698000</v>
      </c>
      <c r="M30" s="11">
        <f t="shared" si="2"/>
        <v>62721000</v>
      </c>
      <c r="O30" s="9">
        <f t="shared" si="3"/>
        <v>0.2661074765165593</v>
      </c>
    </row>
    <row r="31" spans="1:15" x14ac:dyDescent="0.2">
      <c r="A31" s="22" t="s">
        <v>19</v>
      </c>
      <c r="C31" s="25">
        <v>71479000</v>
      </c>
      <c r="E31" s="27">
        <v>57800000</v>
      </c>
      <c r="G31" s="26">
        <f t="shared" si="0"/>
        <v>13679000</v>
      </c>
      <c r="H31" s="26"/>
      <c r="I31" s="9">
        <f t="shared" si="1"/>
        <v>0.23666089965397924</v>
      </c>
      <c r="K31" s="27">
        <v>90540000</v>
      </c>
      <c r="M31" s="11">
        <f t="shared" si="2"/>
        <v>-19061000</v>
      </c>
      <c r="O31" s="9">
        <f t="shared" si="3"/>
        <v>-0.21052573448199691</v>
      </c>
    </row>
    <row r="32" spans="1:15" x14ac:dyDescent="0.2">
      <c r="A32" s="22" t="s">
        <v>20</v>
      </c>
      <c r="C32" s="25">
        <v>515450000</v>
      </c>
      <c r="E32" s="27">
        <v>504308000</v>
      </c>
      <c r="G32" s="26">
        <f t="shared" si="0"/>
        <v>11142000</v>
      </c>
      <c r="H32" s="26"/>
      <c r="I32" s="9">
        <f t="shared" si="1"/>
        <v>2.2093641187528257E-2</v>
      </c>
      <c r="K32" s="27">
        <v>505267000</v>
      </c>
      <c r="M32" s="11">
        <f t="shared" si="2"/>
        <v>10183000</v>
      </c>
      <c r="O32" s="9">
        <f t="shared" si="3"/>
        <v>2.0153700914565961E-2</v>
      </c>
    </row>
    <row r="33" spans="1:15" x14ac:dyDescent="0.2">
      <c r="A33" s="22" t="s">
        <v>21</v>
      </c>
      <c r="C33" s="25">
        <v>53120000</v>
      </c>
      <c r="E33" s="27">
        <v>52411000</v>
      </c>
      <c r="G33" s="26">
        <f t="shared" si="0"/>
        <v>709000</v>
      </c>
      <c r="H33" s="26"/>
      <c r="I33" s="9">
        <f t="shared" si="1"/>
        <v>1.3527694567934212E-2</v>
      </c>
      <c r="K33" s="27">
        <v>51900000</v>
      </c>
      <c r="M33" s="11">
        <f t="shared" si="2"/>
        <v>1220000</v>
      </c>
      <c r="O33" s="9">
        <f t="shared" si="3"/>
        <v>2.3506743737957612E-2</v>
      </c>
    </row>
    <row r="34" spans="1:15" x14ac:dyDescent="0.2">
      <c r="A34" s="22" t="s">
        <v>22</v>
      </c>
      <c r="C34" s="25">
        <v>215791000</v>
      </c>
      <c r="E34" s="27">
        <v>221023000</v>
      </c>
      <c r="G34" s="26">
        <f t="shared" si="0"/>
        <v>-5232000</v>
      </c>
      <c r="H34" s="26"/>
      <c r="I34" s="9">
        <f t="shared" si="1"/>
        <v>-2.3671744569569681E-2</v>
      </c>
      <c r="K34" s="27">
        <v>215948000</v>
      </c>
      <c r="M34" s="11">
        <f t="shared" si="2"/>
        <v>-157000</v>
      </c>
      <c r="O34" s="9">
        <f t="shared" si="3"/>
        <v>-7.2702687684072088E-4</v>
      </c>
    </row>
    <row r="35" spans="1:15" x14ac:dyDescent="0.2">
      <c r="A35" s="22" t="s">
        <v>23</v>
      </c>
      <c r="C35" s="25">
        <v>14622000</v>
      </c>
      <c r="E35" s="27">
        <v>15031000</v>
      </c>
      <c r="G35" s="26">
        <f t="shared" si="0"/>
        <v>-409000</v>
      </c>
      <c r="H35" s="26"/>
      <c r="I35" s="9">
        <f t="shared" si="1"/>
        <v>-2.7210431774333046E-2</v>
      </c>
      <c r="K35" s="27">
        <v>14418000</v>
      </c>
      <c r="M35" s="11">
        <f t="shared" si="2"/>
        <v>204000</v>
      </c>
      <c r="O35" s="9">
        <f t="shared" si="3"/>
        <v>1.4148980441115273E-2</v>
      </c>
    </row>
    <row r="36" spans="1:15" x14ac:dyDescent="0.2">
      <c r="A36" s="22" t="s">
        <v>24</v>
      </c>
      <c r="C36" s="27">
        <f>C16-SUM(C29:C35,C37:C48)</f>
        <v>217694000</v>
      </c>
      <c r="E36" s="27">
        <f>E50-SUM(E29:E35,E37:E48)</f>
        <v>219950000</v>
      </c>
      <c r="G36" s="26">
        <f t="shared" si="0"/>
        <v>-2256000</v>
      </c>
      <c r="H36" s="26"/>
      <c r="I36" s="9">
        <f t="shared" si="1"/>
        <v>-1.0256876562855195E-2</v>
      </c>
      <c r="K36" s="27">
        <v>215661000</v>
      </c>
      <c r="M36" s="11">
        <f t="shared" si="2"/>
        <v>2033000</v>
      </c>
      <c r="O36" s="9">
        <f t="shared" si="3"/>
        <v>9.4268319260320602E-3</v>
      </c>
    </row>
    <row r="37" spans="1:15" x14ac:dyDescent="0.2">
      <c r="A37" s="22" t="s">
        <v>25</v>
      </c>
      <c r="C37" s="25">
        <v>9863000</v>
      </c>
      <c r="E37" s="27">
        <v>10055000</v>
      </c>
      <c r="G37" s="26">
        <f t="shared" si="0"/>
        <v>-192000</v>
      </c>
      <c r="H37" s="26"/>
      <c r="I37" s="9">
        <f t="shared" si="1"/>
        <v>-1.9094977623073099E-2</v>
      </c>
      <c r="K37" s="27">
        <v>9870000</v>
      </c>
      <c r="M37" s="11">
        <f t="shared" si="2"/>
        <v>-7000</v>
      </c>
      <c r="O37" s="9">
        <f t="shared" si="3"/>
        <v>-7.0921985815602842E-4</v>
      </c>
    </row>
    <row r="38" spans="1:15" x14ac:dyDescent="0.2">
      <c r="A38" s="22" t="s">
        <v>26</v>
      </c>
      <c r="C38" s="25">
        <v>70160000</v>
      </c>
      <c r="E38" s="27">
        <v>62805000</v>
      </c>
      <c r="G38" s="26">
        <f t="shared" si="0"/>
        <v>7355000</v>
      </c>
      <c r="H38" s="26"/>
      <c r="I38" s="9">
        <f t="shared" si="1"/>
        <v>0.11710851046891171</v>
      </c>
      <c r="K38" s="27">
        <v>62078000</v>
      </c>
      <c r="M38" s="11">
        <f t="shared" si="2"/>
        <v>8082000</v>
      </c>
      <c r="O38" s="9">
        <f t="shared" si="3"/>
        <v>0.13019104996939335</v>
      </c>
    </row>
    <row r="39" spans="1:15" x14ac:dyDescent="0.2">
      <c r="A39" s="22" t="s">
        <v>27</v>
      </c>
      <c r="C39" s="25">
        <v>136882000</v>
      </c>
      <c r="E39" s="27">
        <v>141729000</v>
      </c>
      <c r="G39" s="26">
        <f t="shared" si="0"/>
        <v>-4847000</v>
      </c>
      <c r="H39" s="26"/>
      <c r="I39" s="9">
        <f t="shared" si="1"/>
        <v>-3.4199070056234078E-2</v>
      </c>
      <c r="K39" s="27">
        <v>122086000</v>
      </c>
      <c r="M39" s="11">
        <f t="shared" si="2"/>
        <v>14796000</v>
      </c>
      <c r="O39" s="9">
        <f t="shared" si="3"/>
        <v>0.12119325721212916</v>
      </c>
    </row>
    <row r="40" spans="1:15" x14ac:dyDescent="0.2">
      <c r="A40" s="22" t="s">
        <v>28</v>
      </c>
      <c r="C40" s="25">
        <v>271443000</v>
      </c>
      <c r="E40" s="27">
        <v>261585000</v>
      </c>
      <c r="G40" s="26">
        <f t="shared" si="0"/>
        <v>9858000</v>
      </c>
      <c r="H40" s="26"/>
      <c r="I40" s="9">
        <f t="shared" si="1"/>
        <v>3.7685647112793166E-2</v>
      </c>
      <c r="K40" s="27">
        <v>229321000</v>
      </c>
      <c r="M40" s="11">
        <f t="shared" si="2"/>
        <v>42122000</v>
      </c>
      <c r="O40" s="9">
        <f t="shared" si="3"/>
        <v>0.18368138984218629</v>
      </c>
    </row>
    <row r="41" spans="1:15" x14ac:dyDescent="0.2">
      <c r="A41" s="22" t="s">
        <v>29</v>
      </c>
      <c r="C41" s="25">
        <v>13502000</v>
      </c>
      <c r="E41" s="11">
        <v>14636000</v>
      </c>
      <c r="G41" s="26">
        <f t="shared" si="0"/>
        <v>-1134000</v>
      </c>
      <c r="H41" s="26"/>
      <c r="I41" s="9">
        <f t="shared" si="1"/>
        <v>-7.7480185843126534E-2</v>
      </c>
      <c r="K41" s="11">
        <v>12236000</v>
      </c>
      <c r="M41" s="11">
        <f t="shared" si="2"/>
        <v>1266000</v>
      </c>
      <c r="O41" s="9">
        <f t="shared" si="3"/>
        <v>0.10346518470088265</v>
      </c>
    </row>
    <row r="42" spans="1:15" x14ac:dyDescent="0.2">
      <c r="A42" s="22" t="s">
        <v>30</v>
      </c>
      <c r="C42" s="25">
        <v>289808000</v>
      </c>
      <c r="E42" s="27">
        <v>277700000</v>
      </c>
      <c r="G42" s="26">
        <f t="shared" si="0"/>
        <v>12108000</v>
      </c>
      <c r="H42" s="26"/>
      <c r="I42" s="9">
        <f t="shared" si="1"/>
        <v>4.3601008282319047E-2</v>
      </c>
      <c r="K42" s="27">
        <v>277953000</v>
      </c>
      <c r="M42" s="11">
        <f t="shared" si="2"/>
        <v>11855000</v>
      </c>
      <c r="O42" s="9">
        <f t="shared" si="3"/>
        <v>4.2651095688839478E-2</v>
      </c>
    </row>
    <row r="43" spans="1:15" x14ac:dyDescent="0.2">
      <c r="A43" s="22" t="s">
        <v>31</v>
      </c>
      <c r="C43" s="25">
        <v>47505000</v>
      </c>
      <c r="E43" s="27">
        <v>46801000</v>
      </c>
      <c r="G43" s="26">
        <f t="shared" si="0"/>
        <v>704000</v>
      </c>
      <c r="H43" s="26"/>
      <c r="I43" s="9">
        <f t="shared" si="1"/>
        <v>1.504241362364052E-2</v>
      </c>
      <c r="K43" s="27">
        <v>45840000</v>
      </c>
      <c r="M43" s="11">
        <f t="shared" si="2"/>
        <v>1665000</v>
      </c>
      <c r="O43" s="9">
        <f t="shared" si="3"/>
        <v>3.6321989528795812E-2</v>
      </c>
    </row>
    <row r="44" spans="1:15" x14ac:dyDescent="0.2">
      <c r="A44" s="22" t="s">
        <v>32</v>
      </c>
      <c r="C44" s="25">
        <v>6345566000</v>
      </c>
      <c r="E44" s="27">
        <v>6195079000</v>
      </c>
      <c r="G44" s="26">
        <f t="shared" si="0"/>
        <v>150487000</v>
      </c>
      <c r="H44" s="26"/>
      <c r="I44" s="9">
        <f t="shared" si="1"/>
        <v>2.4291377075256023E-2</v>
      </c>
      <c r="K44" s="27">
        <v>5989549000</v>
      </c>
      <c r="M44" s="11">
        <f t="shared" si="2"/>
        <v>356017000</v>
      </c>
      <c r="O44" s="9">
        <f t="shared" si="3"/>
        <v>5.943970071870186E-2</v>
      </c>
    </row>
    <row r="45" spans="1:15" x14ac:dyDescent="0.2">
      <c r="A45" s="22" t="s">
        <v>33</v>
      </c>
      <c r="C45" s="25">
        <v>137140000</v>
      </c>
      <c r="E45" s="27">
        <v>133546000</v>
      </c>
      <c r="G45" s="26">
        <f t="shared" si="0"/>
        <v>3594000</v>
      </c>
      <c r="H45" s="26"/>
      <c r="I45" s="9">
        <f t="shared" si="1"/>
        <v>2.6912075239992211E-2</v>
      </c>
      <c r="K45" s="27">
        <v>132702000</v>
      </c>
      <c r="L45" s="28"/>
      <c r="M45" s="11">
        <f t="shared" si="2"/>
        <v>4438000</v>
      </c>
      <c r="O45" s="9">
        <f t="shared" si="3"/>
        <v>3.3443354282527767E-2</v>
      </c>
    </row>
    <row r="46" spans="1:15" x14ac:dyDescent="0.2">
      <c r="A46" s="22" t="s">
        <v>34</v>
      </c>
      <c r="C46" s="25">
        <v>1869000</v>
      </c>
      <c r="E46" s="27">
        <v>2272000</v>
      </c>
      <c r="G46" s="26">
        <f t="shared" si="0"/>
        <v>-403000</v>
      </c>
      <c r="H46" s="26"/>
      <c r="I46" s="9">
        <f t="shared" si="1"/>
        <v>-0.17737676056338028</v>
      </c>
      <c r="K46" s="27">
        <v>2111000</v>
      </c>
      <c r="M46" s="11">
        <f t="shared" si="2"/>
        <v>-242000</v>
      </c>
      <c r="O46" s="9">
        <f t="shared" si="3"/>
        <v>-0.11463761250592136</v>
      </c>
    </row>
    <row r="47" spans="1:15" x14ac:dyDescent="0.2">
      <c r="A47" s="29" t="s">
        <v>35</v>
      </c>
      <c r="B47" s="19"/>
      <c r="C47" s="30">
        <v>103000</v>
      </c>
      <c r="D47" s="19"/>
      <c r="E47" s="31">
        <v>0</v>
      </c>
      <c r="F47" s="19"/>
      <c r="G47" s="26">
        <f t="shared" si="0"/>
        <v>103000</v>
      </c>
      <c r="H47" s="26"/>
      <c r="I47" s="32" t="str">
        <f>IF(E47=0,"        NA",G47/E47)</f>
        <v xml:space="preserve">        NA</v>
      </c>
      <c r="J47" s="19"/>
      <c r="K47" s="31">
        <v>155000</v>
      </c>
      <c r="L47" s="19"/>
      <c r="M47" s="11">
        <f t="shared" si="2"/>
        <v>-52000</v>
      </c>
      <c r="N47" s="19"/>
      <c r="O47" s="16">
        <f t="shared" si="3"/>
        <v>-0.33548387096774196</v>
      </c>
    </row>
    <row r="48" spans="1:15" x14ac:dyDescent="0.2">
      <c r="A48" s="29" t="s">
        <v>36</v>
      </c>
      <c r="B48" s="19"/>
      <c r="C48" s="33">
        <v>1000</v>
      </c>
      <c r="D48" s="19"/>
      <c r="E48" s="14">
        <v>0</v>
      </c>
      <c r="F48" s="19"/>
      <c r="G48" s="14">
        <f t="shared" si="0"/>
        <v>1000</v>
      </c>
      <c r="H48" s="34"/>
      <c r="I48" s="35" t="str">
        <f>IF(E48=0,"        NA",G48/E48)</f>
        <v xml:space="preserve">        NA</v>
      </c>
      <c r="J48" s="19"/>
      <c r="K48" s="14">
        <v>20000</v>
      </c>
      <c r="L48" s="19"/>
      <c r="M48" s="14">
        <f t="shared" si="2"/>
        <v>-19000</v>
      </c>
      <c r="N48" s="19"/>
      <c r="O48" s="36" t="s">
        <v>37</v>
      </c>
    </row>
    <row r="49" spans="1:15" x14ac:dyDescent="0.2">
      <c r="A49" s="22"/>
      <c r="B49" s="19"/>
      <c r="D49" s="19"/>
      <c r="F49" s="19"/>
      <c r="H49" s="19"/>
      <c r="J49" s="19"/>
      <c r="L49" s="19"/>
      <c r="N49" s="19"/>
      <c r="O49" s="9"/>
    </row>
    <row r="50" spans="1:15" ht="16.5" thickBot="1" x14ac:dyDescent="0.3">
      <c r="A50" s="37" t="s">
        <v>38</v>
      </c>
      <c r="B50" s="19"/>
      <c r="C50" s="38">
        <f>SUM(C29:C48)</f>
        <v>10477262000</v>
      </c>
      <c r="D50" s="2"/>
      <c r="E50" s="38">
        <f>E16</f>
        <v>9982484000</v>
      </c>
      <c r="F50" s="2"/>
      <c r="G50" s="39">
        <f>SUM(G29:G48)</f>
        <v>494778000</v>
      </c>
      <c r="H50" s="40"/>
      <c r="I50" s="20">
        <f>IF(E50=0,0,G50/E50)</f>
        <v>4.9564617383809483E-2</v>
      </c>
      <c r="J50" s="2"/>
      <c r="K50" s="38">
        <f>SUM(K29:K48)</f>
        <v>9671165000</v>
      </c>
      <c r="L50" s="2"/>
      <c r="M50" s="39">
        <f>SUM(M29:M48)</f>
        <v>806097000</v>
      </c>
      <c r="N50" s="2"/>
      <c r="O50" s="20">
        <f>+M50/K50</f>
        <v>8.3350558076508874E-2</v>
      </c>
    </row>
    <row r="51" spans="1:15" ht="15.75" thickTop="1" x14ac:dyDescent="0.2">
      <c r="B51" s="19"/>
      <c r="F51" s="19"/>
      <c r="H51" s="19"/>
      <c r="J51" s="19"/>
      <c r="L51" s="19"/>
      <c r="N51" s="19"/>
    </row>
    <row r="52" spans="1:15" x14ac:dyDescent="0.2">
      <c r="B52" s="19"/>
      <c r="C52" s="41"/>
      <c r="E52" s="41"/>
      <c r="G52" s="41"/>
      <c r="K52" s="41"/>
      <c r="M52" s="41"/>
    </row>
    <row r="58" spans="1:15" x14ac:dyDescent="0.2">
      <c r="A58" s="22"/>
    </row>
  </sheetData>
  <mergeCells count="13">
    <mergeCell ref="C7:I7"/>
    <mergeCell ref="M7:O7"/>
    <mergeCell ref="A1:O1"/>
    <mergeCell ref="A2:O2"/>
    <mergeCell ref="A3:O3"/>
    <mergeCell ref="A4:O4"/>
    <mergeCell ref="A5:O5"/>
    <mergeCell ref="A21:O21"/>
    <mergeCell ref="A22:O22"/>
    <mergeCell ref="A23:O23"/>
    <mergeCell ref="A24:O24"/>
    <mergeCell ref="C26:I26"/>
    <mergeCell ref="M26:O26"/>
  </mergeCells>
  <printOptions horizontalCentered="1"/>
  <pageMargins left="0.5" right="0.5" top="0.75" bottom="1" header="0.5" footer="0.5"/>
  <pageSetup scale="66" orientation="portrait" r:id="rId1"/>
  <headerFooter alignWithMargins="0"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State of Tennessee: Finance &amp;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W. Brown</dc:creator>
  <cp:lastModifiedBy>Windows User</cp:lastModifiedBy>
  <dcterms:created xsi:type="dcterms:W3CDTF">2015-06-09T14:32:32Z</dcterms:created>
  <dcterms:modified xsi:type="dcterms:W3CDTF">2015-06-23T20:58:10Z</dcterms:modified>
</cp:coreProperties>
</file>