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04m88\Desktop\"/>
    </mc:Choice>
  </mc:AlternateContent>
  <bookViews>
    <workbookView xWindow="480" yWindow="75" windowWidth="18240" windowHeight="11055"/>
  </bookViews>
  <sheets>
    <sheet name="Table 1" sheetId="2" r:id="rId1"/>
    <sheet name="Table 2" sheetId="1" r:id="rId2"/>
  </sheets>
  <definedNames>
    <definedName name="_xlnm.Print_Area" localSheetId="0">'Table 1'!$A$1:$O$53</definedName>
    <definedName name="_xlnm.Print_Area" localSheetId="1">'Table 2'!$A$1:$O$53</definedName>
  </definedNames>
  <calcPr calcId="152511"/>
</workbook>
</file>

<file path=xl/calcChain.xml><?xml version="1.0" encoding="utf-8"?>
<calcChain xmlns="http://schemas.openxmlformats.org/spreadsheetml/2006/main">
  <c r="E16" i="1" l="1"/>
  <c r="C16" i="1"/>
  <c r="C36" i="1" s="1"/>
  <c r="C16" i="2"/>
  <c r="E16" i="2"/>
  <c r="K50" i="2"/>
  <c r="I48" i="2"/>
  <c r="M48" i="2"/>
  <c r="I47" i="2"/>
  <c r="M47" i="2"/>
  <c r="O47" i="2" s="1"/>
  <c r="M46" i="2"/>
  <c r="O46" i="2" s="1"/>
  <c r="M45" i="2"/>
  <c r="O45" i="2" s="1"/>
  <c r="M44" i="2"/>
  <c r="O44" i="2" s="1"/>
  <c r="M43" i="2"/>
  <c r="O43" i="2" s="1"/>
  <c r="M42" i="2"/>
  <c r="O42" i="2" s="1"/>
  <c r="M41" i="2"/>
  <c r="O41" i="2" s="1"/>
  <c r="M40" i="2"/>
  <c r="O40" i="2" s="1"/>
  <c r="M39" i="2"/>
  <c r="O39" i="2" s="1"/>
  <c r="M38" i="2"/>
  <c r="O38" i="2" s="1"/>
  <c r="M35" i="2"/>
  <c r="O35" i="2" s="1"/>
  <c r="M34" i="2"/>
  <c r="O34" i="2" s="1"/>
  <c r="M33" i="2"/>
  <c r="O33" i="2" s="1"/>
  <c r="M32" i="2"/>
  <c r="O32" i="2" s="1"/>
  <c r="M31" i="2"/>
  <c r="O31" i="2" s="1"/>
  <c r="M30" i="2"/>
  <c r="O30" i="2" s="1"/>
  <c r="M29" i="2"/>
  <c r="A22" i="2"/>
  <c r="K16" i="2"/>
  <c r="E36" i="2"/>
  <c r="C50" i="2"/>
  <c r="M13" i="2"/>
  <c r="O13" i="2" s="1"/>
  <c r="G13" i="2"/>
  <c r="M12" i="2"/>
  <c r="O12" i="2" s="1"/>
  <c r="G12" i="2"/>
  <c r="M11" i="2"/>
  <c r="O11" i="2" s="1"/>
  <c r="G11" i="2"/>
  <c r="M10" i="2"/>
  <c r="G10" i="2"/>
  <c r="M26" i="2"/>
  <c r="K26" i="2"/>
  <c r="C26" i="2"/>
  <c r="K50" i="1"/>
  <c r="I48" i="1"/>
  <c r="M48" i="1"/>
  <c r="I47" i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A23" i="1"/>
  <c r="K16" i="1"/>
  <c r="M13" i="1"/>
  <c r="O13" i="1" s="1"/>
  <c r="M12" i="1"/>
  <c r="O12" i="1" s="1"/>
  <c r="M11" i="1"/>
  <c r="O11" i="1" s="1"/>
  <c r="M26" i="1"/>
  <c r="K26" i="1"/>
  <c r="C26" i="1"/>
  <c r="O29" i="2" l="1"/>
  <c r="O10" i="2"/>
  <c r="I11" i="2"/>
  <c r="I12" i="2"/>
  <c r="I13" i="2"/>
  <c r="G29" i="2"/>
  <c r="G30" i="2"/>
  <c r="G31" i="2"/>
  <c r="I31" i="2" s="1"/>
  <c r="G32" i="2"/>
  <c r="G33" i="2"/>
  <c r="I33" i="2" s="1"/>
  <c r="G34" i="2"/>
  <c r="I34" i="2" s="1"/>
  <c r="G35" i="2"/>
  <c r="I35" i="2" s="1"/>
  <c r="C36" i="2"/>
  <c r="I39" i="2"/>
  <c r="I43" i="2"/>
  <c r="E50" i="2"/>
  <c r="I30" i="2"/>
  <c r="I32" i="2"/>
  <c r="M37" i="2"/>
  <c r="O37" i="2" s="1"/>
  <c r="G37" i="2"/>
  <c r="I37" i="2" s="1"/>
  <c r="G38" i="2"/>
  <c r="I38" i="2" s="1"/>
  <c r="G39" i="2"/>
  <c r="G40" i="2"/>
  <c r="I40" i="2" s="1"/>
  <c r="G41" i="2"/>
  <c r="I41" i="2" s="1"/>
  <c r="G42" i="2"/>
  <c r="I42" i="2" s="1"/>
  <c r="G43" i="2"/>
  <c r="G44" i="2"/>
  <c r="I44" i="2" s="1"/>
  <c r="G45" i="2"/>
  <c r="I45" i="2" s="1"/>
  <c r="G46" i="2"/>
  <c r="I46" i="2" s="1"/>
  <c r="G47" i="2"/>
  <c r="G48" i="2"/>
  <c r="I10" i="2"/>
  <c r="M14" i="1"/>
  <c r="O14" i="1" s="1"/>
  <c r="G14" i="1"/>
  <c r="M36" i="1"/>
  <c r="O36" i="1" s="1"/>
  <c r="I14" i="1"/>
  <c r="C50" i="1"/>
  <c r="G10" i="1"/>
  <c r="M10" i="1"/>
  <c r="G11" i="1"/>
  <c r="I11" i="1" s="1"/>
  <c r="G12" i="1"/>
  <c r="I12" i="1" s="1"/>
  <c r="G13" i="1"/>
  <c r="I13" i="1" s="1"/>
  <c r="G29" i="1"/>
  <c r="M29" i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G48" i="1"/>
  <c r="E50" i="1"/>
  <c r="I10" i="1"/>
  <c r="M14" i="2" l="1"/>
  <c r="G14" i="2"/>
  <c r="I29" i="2"/>
  <c r="G36" i="2"/>
  <c r="I36" i="2" s="1"/>
  <c r="M36" i="2"/>
  <c r="O29" i="1"/>
  <c r="M50" i="1"/>
  <c r="O50" i="1" s="1"/>
  <c r="G16" i="1"/>
  <c r="I16" i="1" s="1"/>
  <c r="E36" i="1"/>
  <c r="M16" i="1"/>
  <c r="O16" i="1" s="1"/>
  <c r="O10" i="1"/>
  <c r="I29" i="1"/>
  <c r="G50" i="2" l="1"/>
  <c r="I50" i="2" s="1"/>
  <c r="O14" i="2"/>
  <c r="M16" i="2"/>
  <c r="O16" i="2" s="1"/>
  <c r="O36" i="2"/>
  <c r="M50" i="2"/>
  <c r="O50" i="2" s="1"/>
  <c r="G16" i="2"/>
  <c r="I16" i="2" s="1"/>
  <c r="I14" i="2"/>
  <c r="G36" i="1"/>
  <c r="G50" i="1" s="1"/>
  <c r="I50" i="1" s="1"/>
  <c r="I36" i="1" l="1"/>
</calcChain>
</file>

<file path=xl/sharedStrings.xml><?xml version="1.0" encoding="utf-8"?>
<sst xmlns="http://schemas.openxmlformats.org/spreadsheetml/2006/main" count="105" uniqueCount="44">
  <si>
    <t>Table 2</t>
  </si>
  <si>
    <t>Revenue Collections by Fund</t>
  </si>
  <si>
    <t>Year-to-Date</t>
  </si>
  <si>
    <t>August - July</t>
  </si>
  <si>
    <t>Fund</t>
  </si>
  <si>
    <t>Actual</t>
  </si>
  <si>
    <t>Budgeted</t>
  </si>
  <si>
    <t>B/(W)</t>
  </si>
  <si>
    <t>Percent</t>
  </si>
  <si>
    <t>General Fund</t>
  </si>
  <si>
    <t>Highway Fund</t>
  </si>
  <si>
    <t>Sinking Fund</t>
  </si>
  <si>
    <t>City &amp; County Fund</t>
  </si>
  <si>
    <t>Earmarked Fund</t>
  </si>
  <si>
    <t xml:space="preserve">    Total</t>
  </si>
  <si>
    <t>Revenue Collections by Tax</t>
  </si>
  <si>
    <t>Tax Source</t>
  </si>
  <si>
    <t>Franchise &amp; Excise</t>
  </si>
  <si>
    <t>Income</t>
  </si>
  <si>
    <t>Inheritance &amp; Estate</t>
  </si>
  <si>
    <t>Gasoline</t>
  </si>
  <si>
    <t>Petroleum Special</t>
  </si>
  <si>
    <t>Tobacco</t>
  </si>
  <si>
    <t>Beer</t>
  </si>
  <si>
    <t>Motor Vehicle Registration</t>
  </si>
  <si>
    <t>Motor Vehicle Title</t>
  </si>
  <si>
    <t>Mixed Drink</t>
  </si>
  <si>
    <t>Business</t>
  </si>
  <si>
    <t>Privilege</t>
  </si>
  <si>
    <t>Gross Receipts</t>
  </si>
  <si>
    <t>TVA - In Lieu of Tax Payments</t>
  </si>
  <si>
    <t>Alcoholic Beverage</t>
  </si>
  <si>
    <t>Sales and Use</t>
  </si>
  <si>
    <t>Motor Vehicle Fuel</t>
  </si>
  <si>
    <t>Severance</t>
  </si>
  <si>
    <t>Coin-operated Amusement</t>
  </si>
  <si>
    <t>Unauthorized Substance</t>
  </si>
  <si>
    <t>NA</t>
  </si>
  <si>
    <t>Total</t>
  </si>
  <si>
    <t>Table 1</t>
  </si>
  <si>
    <t>July</t>
  </si>
  <si>
    <t>2014-2015</t>
  </si>
  <si>
    <t>2014 - 2015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</si>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</sst>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Protection="1"/>
    <xf numFmtId="5" fontId="2" fillId="0" borderId="0" xfId="0" applyNumberFormat="1" applyFont="1" applyProtection="1">
      <protection locked="0"/>
    </xf>
    <xf numFmtId="5" fontId="2" fillId="0" borderId="0" xfId="0" applyNumberFormat="1" applyFont="1"/>
    <xf numFmtId="10" fontId="2" fillId="0" borderId="0" xfId="2" applyNumberFormat="1" applyFont="1"/>
    <xf numFmtId="37" fontId="2" fillId="0" borderId="0" xfId="0" applyNumberFormat="1" applyFont="1" applyProtection="1">
      <protection locked="0"/>
    </xf>
    <xf numFmtId="37" fontId="2" fillId="0" borderId="0" xfId="0" applyNumberFormat="1" applyFont="1"/>
    <xf numFmtId="37" fontId="2" fillId="0" borderId="1" xfId="0" applyNumberFormat="1" applyFont="1" applyBorder="1" applyProtection="1">
      <protection locked="0"/>
    </xf>
    <xf numFmtId="10" fontId="2" fillId="0" borderId="1" xfId="2" applyNumberFormat="1" applyFont="1" applyBorder="1"/>
    <xf numFmtId="37" fontId="2" fillId="0" borderId="1" xfId="0" applyNumberFormat="1" applyFont="1" applyBorder="1"/>
    <xf numFmtId="37" fontId="2" fillId="0" borderId="0" xfId="0" applyNumberFormat="1" applyFont="1" applyBorder="1" applyProtection="1">
      <protection locked="0"/>
    </xf>
    <xf numFmtId="10" fontId="2" fillId="0" borderId="0" xfId="2" applyNumberFormat="1" applyFont="1" applyBorder="1"/>
    <xf numFmtId="0" fontId="1" fillId="0" borderId="0" xfId="0" applyFont="1" applyBorder="1" applyProtection="1"/>
    <xf numFmtId="5" fontId="1" fillId="0" borderId="2" xfId="0" applyNumberFormat="1" applyFont="1" applyBorder="1" applyProtection="1">
      <protection locked="0"/>
    </xf>
    <xf numFmtId="0" fontId="2" fillId="0" borderId="0" xfId="0" applyFont="1" applyBorder="1"/>
    <xf numFmtId="10" fontId="1" fillId="0" borderId="2" xfId="2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6" fontId="0" fillId="0" borderId="0" xfId="0" applyNumberFormat="1"/>
    <xf numFmtId="6" fontId="2" fillId="0" borderId="0" xfId="0" applyNumberFormat="1" applyFont="1"/>
    <xf numFmtId="38" fontId="0" fillId="0" borderId="0" xfId="0" applyNumberFormat="1"/>
    <xf numFmtId="164" fontId="2" fillId="0" borderId="0" xfId="1" applyNumberFormat="1" applyFont="1"/>
    <xf numFmtId="38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Border="1"/>
    <xf numFmtId="38" fontId="0" fillId="0" borderId="0" xfId="0" applyNumberFormat="1" applyBorder="1"/>
    <xf numFmtId="38" fontId="2" fillId="0" borderId="0" xfId="0" applyNumberFormat="1" applyFont="1" applyBorder="1"/>
    <xf numFmtId="10" fontId="2" fillId="0" borderId="0" xfId="2" applyNumberFormat="1" applyFont="1" applyAlignment="1"/>
    <xf numFmtId="37" fontId="0" fillId="0" borderId="1" xfId="0" applyNumberFormat="1" applyBorder="1"/>
    <xf numFmtId="164" fontId="2" fillId="0" borderId="0" xfId="1" applyNumberFormat="1" applyFont="1" applyBorder="1"/>
    <xf numFmtId="10" fontId="2" fillId="0" borderId="1" xfId="2" applyNumberFormat="1" applyFont="1" applyBorder="1" applyAlignment="1"/>
    <xf numFmtId="10" fontId="2" fillId="0" borderId="1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6" fontId="1" fillId="0" borderId="2" xfId="0" applyNumberFormat="1" applyFont="1" applyBorder="1"/>
    <xf numFmtId="5" fontId="1" fillId="0" borderId="2" xfId="0" applyNumberFormat="1" applyFont="1" applyBorder="1"/>
    <xf numFmtId="6" fontId="1" fillId="0" borderId="0" xfId="0" applyNumberFormat="1" applyFont="1" applyBorder="1"/>
    <xf numFmtId="165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workbookViewId="0">
      <selection activeCell="A6" sqref="A6"/>
    </sheetView>
  </sheetViews>
  <sheetFormatPr defaultRowHeight="15" x14ac:dyDescent="0.2"/>
  <cols>
    <col min="1" max="1" width="23.77734375" style="1" customWidth="1"/>
    <col min="2" max="2" width="0.88671875" style="1" customWidth="1"/>
    <col min="3" max="3" width="14.6640625" style="1" customWidth="1"/>
    <col min="4" max="4" width="0.88671875" style="1" customWidth="1"/>
    <col min="5" max="5" width="13.88671875" style="1" customWidth="1"/>
    <col min="6" max="6" width="0.88671875" style="1" customWidth="1"/>
    <col min="7" max="7" width="12.77734375" style="1" customWidth="1"/>
    <col min="8" max="8" width="0.88671875" style="1" customWidth="1"/>
    <col min="9" max="9" width="8.88671875" style="1"/>
    <col min="10" max="10" width="3.77734375" style="1" customWidth="1"/>
    <col min="11" max="11" width="13.88671875" style="1" customWidth="1"/>
    <col min="12" max="12" width="0.88671875" style="1" customWidth="1"/>
    <col min="13" max="13" width="12.77734375" style="1" customWidth="1"/>
    <col min="14" max="14" width="0.88671875" style="1" customWidth="1"/>
    <col min="15" max="16384" width="8.88671875" style="1"/>
  </cols>
  <sheetData>
    <row r="1" spans="1:15" ht="15.75" x14ac:dyDescent="0.25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x14ac:dyDescent="0.2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.75" x14ac:dyDescent="0.25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.7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7" spans="1:15" ht="15.75" x14ac:dyDescent="0.25">
      <c r="A7" s="2"/>
      <c r="B7" s="2"/>
      <c r="C7" s="44">
        <v>2015</v>
      </c>
      <c r="D7" s="44"/>
      <c r="E7" s="44"/>
      <c r="F7" s="44"/>
      <c r="G7" s="44"/>
      <c r="H7" s="44"/>
      <c r="I7" s="44"/>
      <c r="J7" s="2"/>
      <c r="K7" s="3">
        <v>2014</v>
      </c>
      <c r="L7" s="4"/>
      <c r="M7" s="44">
        <v>2015</v>
      </c>
      <c r="N7" s="44"/>
      <c r="O7" s="44"/>
    </row>
    <row r="8" spans="1:15" ht="15.75" x14ac:dyDescent="0.25">
      <c r="A8" s="5" t="s">
        <v>4</v>
      </c>
      <c r="B8" s="2"/>
      <c r="C8" s="5" t="s">
        <v>5</v>
      </c>
      <c r="D8" s="2"/>
      <c r="E8" s="5" t="s">
        <v>6</v>
      </c>
      <c r="F8" s="2"/>
      <c r="G8" s="5" t="s">
        <v>7</v>
      </c>
      <c r="H8" s="3"/>
      <c r="I8" s="5" t="s">
        <v>8</v>
      </c>
      <c r="J8" s="2"/>
      <c r="K8" s="5" t="s">
        <v>5</v>
      </c>
      <c r="L8" s="2"/>
      <c r="M8" s="5" t="s">
        <v>7</v>
      </c>
      <c r="N8" s="2"/>
      <c r="O8" s="5" t="s">
        <v>8</v>
      </c>
    </row>
    <row r="10" spans="1:15" ht="15.75" customHeight="1" x14ac:dyDescent="0.2">
      <c r="A10" s="6" t="s">
        <v>9</v>
      </c>
      <c r="C10" s="7">
        <v>849579000</v>
      </c>
      <c r="E10" s="7">
        <v>799349000</v>
      </c>
      <c r="G10" s="8">
        <f>+C10-E10</f>
        <v>50230000</v>
      </c>
      <c r="I10" s="9">
        <f>IF(E10=0,0,G10/E10)</f>
        <v>6.2838634939181764E-2</v>
      </c>
      <c r="K10" s="8">
        <v>776437000</v>
      </c>
      <c r="M10" s="8">
        <f>+C10-K10</f>
        <v>73142000</v>
      </c>
      <c r="O10" s="9">
        <f>+M10/K10</f>
        <v>9.4202105257735008E-2</v>
      </c>
    </row>
    <row r="11" spans="1:15" ht="15.75" customHeight="1" x14ac:dyDescent="0.2">
      <c r="A11" s="6" t="s">
        <v>10</v>
      </c>
      <c r="C11" s="10">
        <v>62613000</v>
      </c>
      <c r="E11" s="10">
        <v>63041000</v>
      </c>
      <c r="G11" s="10">
        <f>+C11-E11</f>
        <v>-428000</v>
      </c>
      <c r="I11" s="9">
        <f>IF(E11=0,0,G11/E11)</f>
        <v>-6.7892324043083074E-3</v>
      </c>
      <c r="K11" s="10">
        <v>56462000</v>
      </c>
      <c r="M11" s="11">
        <f>+C11-K11</f>
        <v>6151000</v>
      </c>
      <c r="O11" s="9">
        <f>+M11/K11</f>
        <v>0.10894052637171903</v>
      </c>
    </row>
    <row r="12" spans="1:15" ht="15.75" customHeight="1" x14ac:dyDescent="0.2">
      <c r="A12" s="6" t="s">
        <v>11</v>
      </c>
      <c r="C12" s="10">
        <v>31769000</v>
      </c>
      <c r="E12" s="10">
        <v>31549000</v>
      </c>
      <c r="G12" s="10">
        <f>+C12-E12</f>
        <v>220000</v>
      </c>
      <c r="I12" s="9">
        <f>IF(E12=0,0,G12/E12)</f>
        <v>6.9732796602111E-3</v>
      </c>
      <c r="K12" s="10">
        <v>34697000</v>
      </c>
      <c r="M12" s="11">
        <f>+C12-K12</f>
        <v>-2928000</v>
      </c>
      <c r="O12" s="9">
        <f>+M12/K12</f>
        <v>-8.4387699224716839E-2</v>
      </c>
    </row>
    <row r="13" spans="1:15" ht="15.75" customHeight="1" x14ac:dyDescent="0.2">
      <c r="A13" s="6" t="s">
        <v>12</v>
      </c>
      <c r="C13" s="10">
        <v>74446000</v>
      </c>
      <c r="E13" s="10">
        <v>70067000</v>
      </c>
      <c r="G13" s="10">
        <f>+C13-E13</f>
        <v>4379000</v>
      </c>
      <c r="I13" s="9">
        <f>IF(E13=0,0,G13/E13)</f>
        <v>6.2497323989895388E-2</v>
      </c>
      <c r="K13" s="10">
        <v>71316000</v>
      </c>
      <c r="M13" s="11">
        <f>+C13-K13</f>
        <v>3130000</v>
      </c>
      <c r="O13" s="9">
        <f>+M13/K13</f>
        <v>4.3889169330865445E-2</v>
      </c>
    </row>
    <row r="14" spans="1:15" ht="15.75" customHeight="1" x14ac:dyDescent="0.2">
      <c r="A14" s="6" t="s">
        <v>13</v>
      </c>
      <c r="C14" s="12">
        <v>3582000</v>
      </c>
      <c r="E14" s="12">
        <v>3584000</v>
      </c>
      <c r="G14" s="12">
        <f>+C14-E14</f>
        <v>-2000</v>
      </c>
      <c r="I14" s="13">
        <f>IF(E14=0,0,G14/E14)</f>
        <v>-5.5803571428571425E-4</v>
      </c>
      <c r="K14" s="12">
        <v>2899000</v>
      </c>
      <c r="M14" s="14">
        <f>+C14-K14</f>
        <v>683000</v>
      </c>
      <c r="O14" s="13">
        <f>+M14/K14</f>
        <v>0.23559848223525354</v>
      </c>
    </row>
    <row r="15" spans="1:15" ht="15.75" customHeight="1" x14ac:dyDescent="0.2">
      <c r="A15" s="6"/>
      <c r="C15" s="15"/>
      <c r="E15" s="15"/>
      <c r="G15" s="15"/>
      <c r="I15" s="16"/>
      <c r="K15" s="15"/>
      <c r="M15" s="11"/>
      <c r="O15" s="9"/>
    </row>
    <row r="16" spans="1:15" ht="15.75" customHeight="1" thickBot="1" x14ac:dyDescent="0.3">
      <c r="A16" s="17" t="s">
        <v>14</v>
      </c>
      <c r="C16" s="18">
        <f>SUM(C10:C14)</f>
        <v>1021989000</v>
      </c>
      <c r="D16" s="19"/>
      <c r="E16" s="18">
        <f>SUM(E10:E14)</f>
        <v>967590000</v>
      </c>
      <c r="F16" s="19"/>
      <c r="G16" s="18">
        <f>SUM(G10:G14)</f>
        <v>54399000</v>
      </c>
      <c r="H16" s="19"/>
      <c r="I16" s="20">
        <f>IF(E16=0,0,G16/E16)</f>
        <v>5.6221126716894554E-2</v>
      </c>
      <c r="J16" s="19"/>
      <c r="K16" s="18">
        <f>SUM(K10:K14)</f>
        <v>941811000</v>
      </c>
      <c r="L16" s="19"/>
      <c r="M16" s="18">
        <f>SUM(M10:M14)</f>
        <v>80178000</v>
      </c>
      <c r="N16" s="19"/>
      <c r="O16" s="20">
        <f>+M16/K16</f>
        <v>8.5131730251610999E-2</v>
      </c>
    </row>
    <row r="17" spans="1:15" ht="15.75" thickTop="1" x14ac:dyDescent="0.2"/>
    <row r="21" spans="1:15" ht="15.75" x14ac:dyDescent="0.25">
      <c r="A21" s="43" t="s">
        <v>15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5.75" x14ac:dyDescent="0.25">
      <c r="A22" s="43" t="str">
        <f>A3</f>
        <v>July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5.75" x14ac:dyDescent="0.25">
      <c r="A23" s="43" t="s">
        <v>41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5.75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5.75" x14ac:dyDescent="0.25">
      <c r="A26" s="2"/>
      <c r="B26" s="2"/>
      <c r="C26" s="44">
        <f>C7</f>
        <v>2015</v>
      </c>
      <c r="D26" s="44"/>
      <c r="E26" s="44"/>
      <c r="F26" s="44"/>
      <c r="G26" s="44"/>
      <c r="H26" s="44"/>
      <c r="I26" s="44"/>
      <c r="J26" s="2"/>
      <c r="K26" s="3">
        <f>K7</f>
        <v>2014</v>
      </c>
      <c r="L26" s="4"/>
      <c r="M26" s="44">
        <f>M7</f>
        <v>2015</v>
      </c>
      <c r="N26" s="44"/>
      <c r="O26" s="44"/>
    </row>
    <row r="27" spans="1:15" ht="15.75" x14ac:dyDescent="0.25">
      <c r="A27" s="5" t="s">
        <v>16</v>
      </c>
      <c r="B27" s="2"/>
      <c r="C27" s="5" t="s">
        <v>5</v>
      </c>
      <c r="D27" s="2"/>
      <c r="E27" s="5" t="s">
        <v>6</v>
      </c>
      <c r="F27" s="2"/>
      <c r="G27" s="5" t="s">
        <v>7</v>
      </c>
      <c r="H27" s="3"/>
      <c r="I27" s="5" t="s">
        <v>8</v>
      </c>
      <c r="J27" s="2"/>
      <c r="K27" s="5" t="s">
        <v>5</v>
      </c>
      <c r="L27" s="2"/>
      <c r="M27" s="5" t="s">
        <v>7</v>
      </c>
      <c r="N27" s="2"/>
      <c r="O27" s="5" t="s">
        <v>8</v>
      </c>
    </row>
    <row r="29" spans="1:15" x14ac:dyDescent="0.2">
      <c r="A29" s="22" t="s">
        <v>17</v>
      </c>
      <c r="C29" s="23">
        <v>80502000</v>
      </c>
      <c r="E29" s="24">
        <v>70500000</v>
      </c>
      <c r="G29" s="8">
        <f t="shared" ref="G29:G48" si="0">+C29-E29</f>
        <v>10002000</v>
      </c>
      <c r="H29" s="8"/>
      <c r="I29" s="9">
        <f t="shared" ref="I29:I46" si="1">IF(E29=0,0,G29/E29)</f>
        <v>0.14187234042553193</v>
      </c>
      <c r="K29" s="24">
        <v>68476000</v>
      </c>
      <c r="M29" s="8">
        <f t="shared" ref="M29:M48" si="2">+C29-K29</f>
        <v>12026000</v>
      </c>
      <c r="O29" s="9">
        <f t="shared" ref="O29:O47" si="3">+M29/K29</f>
        <v>0.17562357614346633</v>
      </c>
    </row>
    <row r="30" spans="1:15" x14ac:dyDescent="0.2">
      <c r="A30" s="22" t="s">
        <v>18</v>
      </c>
      <c r="C30" s="25">
        <v>1944000</v>
      </c>
      <c r="E30" s="11">
        <v>1421000</v>
      </c>
      <c r="G30" s="26">
        <f t="shared" si="0"/>
        <v>523000</v>
      </c>
      <c r="H30" s="26"/>
      <c r="I30" s="9">
        <f t="shared" si="1"/>
        <v>0.36805066854327939</v>
      </c>
      <c r="K30" s="11">
        <v>1314000</v>
      </c>
      <c r="M30" s="11">
        <f t="shared" si="2"/>
        <v>630000</v>
      </c>
      <c r="O30" s="9">
        <f t="shared" si="3"/>
        <v>0.47945205479452052</v>
      </c>
    </row>
    <row r="31" spans="1:15" x14ac:dyDescent="0.2">
      <c r="A31" s="22" t="s">
        <v>19</v>
      </c>
      <c r="C31" s="25">
        <v>5686000</v>
      </c>
      <c r="E31" s="27">
        <v>5962000</v>
      </c>
      <c r="G31" s="26">
        <f t="shared" si="0"/>
        <v>-276000</v>
      </c>
      <c r="H31" s="26"/>
      <c r="I31" s="9">
        <f t="shared" si="1"/>
        <v>-4.6293190204629318E-2</v>
      </c>
      <c r="K31" s="27">
        <v>9529000</v>
      </c>
      <c r="M31" s="11">
        <f t="shared" si="2"/>
        <v>-3843000</v>
      </c>
      <c r="O31" s="9">
        <f t="shared" si="3"/>
        <v>-0.40329520411375802</v>
      </c>
    </row>
    <row r="32" spans="1:15" x14ac:dyDescent="0.2">
      <c r="A32" s="22" t="s">
        <v>20</v>
      </c>
      <c r="C32" s="25">
        <v>59507000</v>
      </c>
      <c r="E32" s="27">
        <v>54861000</v>
      </c>
      <c r="G32" s="26">
        <f t="shared" si="0"/>
        <v>4646000</v>
      </c>
      <c r="H32" s="26"/>
      <c r="I32" s="9">
        <f t="shared" si="1"/>
        <v>8.4686753795957054E-2</v>
      </c>
      <c r="K32" s="27">
        <v>54759000</v>
      </c>
      <c r="M32" s="11">
        <f t="shared" si="2"/>
        <v>4748000</v>
      </c>
      <c r="O32" s="9">
        <f t="shared" si="3"/>
        <v>8.6707207947552004E-2</v>
      </c>
    </row>
    <row r="33" spans="1:15" x14ac:dyDescent="0.2">
      <c r="A33" s="22" t="s">
        <v>21</v>
      </c>
      <c r="C33" s="25">
        <v>5944000</v>
      </c>
      <c r="E33" s="27">
        <v>5579000</v>
      </c>
      <c r="G33" s="26">
        <f t="shared" si="0"/>
        <v>365000</v>
      </c>
      <c r="H33" s="26"/>
      <c r="I33" s="9">
        <f t="shared" si="1"/>
        <v>6.5423911095178353E-2</v>
      </c>
      <c r="K33" s="27">
        <v>5536000</v>
      </c>
      <c r="M33" s="11">
        <f t="shared" si="2"/>
        <v>408000</v>
      </c>
      <c r="O33" s="9">
        <f t="shared" si="3"/>
        <v>7.3699421965317924E-2</v>
      </c>
    </row>
    <row r="34" spans="1:15" x14ac:dyDescent="0.2">
      <c r="A34" s="22" t="s">
        <v>22</v>
      </c>
      <c r="C34" s="25">
        <v>25504000</v>
      </c>
      <c r="E34" s="27">
        <v>24539000</v>
      </c>
      <c r="G34" s="26">
        <f t="shared" si="0"/>
        <v>965000</v>
      </c>
      <c r="H34" s="26"/>
      <c r="I34" s="9">
        <f t="shared" si="1"/>
        <v>3.9325155874322504E-2</v>
      </c>
      <c r="K34" s="27">
        <v>24933000</v>
      </c>
      <c r="M34" s="11">
        <f t="shared" si="2"/>
        <v>571000</v>
      </c>
      <c r="O34" s="9">
        <f t="shared" si="3"/>
        <v>2.2901375686840732E-2</v>
      </c>
    </row>
    <row r="35" spans="1:15" x14ac:dyDescent="0.2">
      <c r="A35" s="22" t="s">
        <v>23</v>
      </c>
      <c r="C35" s="25">
        <v>1637000</v>
      </c>
      <c r="E35" s="27">
        <v>1704000</v>
      </c>
      <c r="G35" s="26">
        <f t="shared" si="0"/>
        <v>-67000</v>
      </c>
      <c r="H35" s="26"/>
      <c r="I35" s="9">
        <f t="shared" si="1"/>
        <v>-3.9319248826291078E-2</v>
      </c>
      <c r="K35" s="27">
        <v>1686000</v>
      </c>
      <c r="M35" s="11">
        <f t="shared" si="2"/>
        <v>-49000</v>
      </c>
      <c r="O35" s="9">
        <f t="shared" si="3"/>
        <v>-2.9062870699881376E-2</v>
      </c>
    </row>
    <row r="36" spans="1:15" x14ac:dyDescent="0.2">
      <c r="A36" s="22" t="s">
        <v>24</v>
      </c>
      <c r="C36" s="27">
        <f>C16-SUM(C29:C35,C37:C48)</f>
        <v>24579000</v>
      </c>
      <c r="E36" s="27">
        <f>E16-SUM(E29:E35,E37:E48)</f>
        <v>22216000</v>
      </c>
      <c r="G36" s="26">
        <f t="shared" si="0"/>
        <v>2363000</v>
      </c>
      <c r="H36" s="26"/>
      <c r="I36" s="9">
        <f t="shared" si="1"/>
        <v>0.10636478213899891</v>
      </c>
      <c r="K36" s="27">
        <v>20273000</v>
      </c>
      <c r="M36" s="11">
        <f t="shared" si="2"/>
        <v>4306000</v>
      </c>
      <c r="O36" s="9">
        <f t="shared" si="3"/>
        <v>0.21240073003502194</v>
      </c>
    </row>
    <row r="37" spans="1:15" x14ac:dyDescent="0.2">
      <c r="A37" s="22" t="s">
        <v>25</v>
      </c>
      <c r="C37" s="25">
        <v>1119000</v>
      </c>
      <c r="E37" s="27">
        <v>1055000</v>
      </c>
      <c r="G37" s="26">
        <f t="shared" si="0"/>
        <v>64000</v>
      </c>
      <c r="H37" s="26"/>
      <c r="I37" s="9">
        <f t="shared" si="1"/>
        <v>6.0663507109004741E-2</v>
      </c>
      <c r="K37" s="27">
        <v>984000</v>
      </c>
      <c r="M37" s="11">
        <f t="shared" si="2"/>
        <v>135000</v>
      </c>
      <c r="O37" s="9">
        <f t="shared" si="3"/>
        <v>0.13719512195121952</v>
      </c>
    </row>
    <row r="38" spans="1:15" x14ac:dyDescent="0.2">
      <c r="A38" s="22" t="s">
        <v>26</v>
      </c>
      <c r="C38" s="25">
        <v>7538000</v>
      </c>
      <c r="E38" s="27">
        <v>6986000</v>
      </c>
      <c r="G38" s="26">
        <f t="shared" si="0"/>
        <v>552000</v>
      </c>
      <c r="H38" s="26"/>
      <c r="I38" s="9">
        <f t="shared" si="1"/>
        <v>7.9015173203549963E-2</v>
      </c>
      <c r="K38" s="27">
        <v>7006000</v>
      </c>
      <c r="M38" s="11">
        <f t="shared" si="2"/>
        <v>532000</v>
      </c>
      <c r="O38" s="9">
        <f t="shared" si="3"/>
        <v>7.5934912931772763E-2</v>
      </c>
    </row>
    <row r="39" spans="1:15" x14ac:dyDescent="0.2">
      <c r="A39" s="22" t="s">
        <v>27</v>
      </c>
      <c r="C39" s="25">
        <v>5663000</v>
      </c>
      <c r="E39" s="27">
        <v>2513000</v>
      </c>
      <c r="G39" s="26">
        <f t="shared" si="0"/>
        <v>3150000</v>
      </c>
      <c r="H39" s="26"/>
      <c r="I39" s="9">
        <f t="shared" si="1"/>
        <v>1.2534818941504178</v>
      </c>
      <c r="K39" s="27">
        <v>4082000</v>
      </c>
      <c r="M39" s="11">
        <f t="shared" si="2"/>
        <v>1581000</v>
      </c>
      <c r="O39" s="9">
        <f t="shared" si="3"/>
        <v>0.38731014208721215</v>
      </c>
    </row>
    <row r="40" spans="1:15" x14ac:dyDescent="0.2">
      <c r="A40" s="22" t="s">
        <v>28</v>
      </c>
      <c r="C40" s="25">
        <v>33612000</v>
      </c>
      <c r="E40" s="27">
        <v>28156000</v>
      </c>
      <c r="G40" s="26">
        <f t="shared" si="0"/>
        <v>5456000</v>
      </c>
      <c r="H40" s="26"/>
      <c r="I40" s="9">
        <f t="shared" si="1"/>
        <v>0.19377752521665009</v>
      </c>
      <c r="K40" s="27">
        <v>25824000</v>
      </c>
      <c r="M40" s="11">
        <f t="shared" si="2"/>
        <v>7788000</v>
      </c>
      <c r="O40" s="9">
        <f t="shared" si="3"/>
        <v>0.30157992565055763</v>
      </c>
    </row>
    <row r="41" spans="1:15" x14ac:dyDescent="0.2">
      <c r="A41" s="22" t="s">
        <v>29</v>
      </c>
      <c r="C41" s="25">
        <v>17257000</v>
      </c>
      <c r="E41" s="11">
        <v>15841000</v>
      </c>
      <c r="G41" s="26">
        <f t="shared" si="0"/>
        <v>1416000</v>
      </c>
      <c r="H41" s="26"/>
      <c r="I41" s="9">
        <f t="shared" si="1"/>
        <v>8.9388296193422132E-2</v>
      </c>
      <c r="K41" s="11">
        <v>14420000</v>
      </c>
      <c r="M41" s="11">
        <f t="shared" si="2"/>
        <v>2837000</v>
      </c>
      <c r="O41" s="9">
        <f t="shared" si="3"/>
        <v>0.19674063800277392</v>
      </c>
    </row>
    <row r="42" spans="1:15" x14ac:dyDescent="0.2">
      <c r="A42" s="22" t="s">
        <v>30</v>
      </c>
      <c r="C42" s="25">
        <v>28623000</v>
      </c>
      <c r="E42" s="27">
        <v>27200000</v>
      </c>
      <c r="G42" s="26">
        <f t="shared" si="0"/>
        <v>1423000</v>
      </c>
      <c r="H42" s="26"/>
      <c r="I42" s="9">
        <f t="shared" si="1"/>
        <v>5.2316176470588234E-2</v>
      </c>
      <c r="K42" s="27">
        <v>27076000</v>
      </c>
      <c r="M42" s="11">
        <f t="shared" si="2"/>
        <v>1547000</v>
      </c>
      <c r="O42" s="9">
        <f t="shared" si="3"/>
        <v>5.7135470527404343E-2</v>
      </c>
    </row>
    <row r="43" spans="1:15" x14ac:dyDescent="0.2">
      <c r="A43" s="22" t="s">
        <v>31</v>
      </c>
      <c r="C43" s="25">
        <v>5560000</v>
      </c>
      <c r="E43" s="27">
        <v>5358000</v>
      </c>
      <c r="G43" s="26">
        <f t="shared" si="0"/>
        <v>202000</v>
      </c>
      <c r="H43" s="26"/>
      <c r="I43" s="9">
        <f t="shared" si="1"/>
        <v>3.7700634565136247E-2</v>
      </c>
      <c r="K43" s="27">
        <v>5257000</v>
      </c>
      <c r="M43" s="11">
        <f t="shared" si="2"/>
        <v>303000</v>
      </c>
      <c r="O43" s="9">
        <f t="shared" si="3"/>
        <v>5.7637435799885867E-2</v>
      </c>
    </row>
    <row r="44" spans="1:15" x14ac:dyDescent="0.2">
      <c r="A44" s="22" t="s">
        <v>32</v>
      </c>
      <c r="C44" s="25">
        <v>700901000</v>
      </c>
      <c r="E44" s="27">
        <v>677343000</v>
      </c>
      <c r="G44" s="26">
        <f t="shared" si="0"/>
        <v>23558000</v>
      </c>
      <c r="H44" s="26"/>
      <c r="I44" s="9">
        <f t="shared" si="1"/>
        <v>3.4780015442692991E-2</v>
      </c>
      <c r="K44" s="27">
        <v>654992000</v>
      </c>
      <c r="M44" s="11">
        <f t="shared" si="2"/>
        <v>45909000</v>
      </c>
      <c r="O44" s="9">
        <f t="shared" si="3"/>
        <v>7.0090932408334763E-2</v>
      </c>
    </row>
    <row r="45" spans="1:15" x14ac:dyDescent="0.2">
      <c r="A45" s="22" t="s">
        <v>33</v>
      </c>
      <c r="C45" s="25">
        <v>16100000</v>
      </c>
      <c r="E45" s="27">
        <v>16138000</v>
      </c>
      <c r="G45" s="26">
        <f t="shared" si="0"/>
        <v>-38000</v>
      </c>
      <c r="H45" s="26"/>
      <c r="I45" s="9">
        <f t="shared" si="1"/>
        <v>-2.3546907919196926E-3</v>
      </c>
      <c r="K45" s="27">
        <v>15387000</v>
      </c>
      <c r="L45" s="28"/>
      <c r="M45" s="11">
        <f t="shared" si="2"/>
        <v>713000</v>
      </c>
      <c r="O45" s="9">
        <f t="shared" si="3"/>
        <v>4.6337817638266068E-2</v>
      </c>
    </row>
    <row r="46" spans="1:15" x14ac:dyDescent="0.2">
      <c r="A46" s="22" t="s">
        <v>34</v>
      </c>
      <c r="C46" s="25">
        <v>151000</v>
      </c>
      <c r="E46" s="27">
        <v>218000</v>
      </c>
      <c r="G46" s="26">
        <f t="shared" si="0"/>
        <v>-67000</v>
      </c>
      <c r="H46" s="26"/>
      <c r="I46" s="9">
        <f t="shared" si="1"/>
        <v>-0.30733944954128439</v>
      </c>
      <c r="K46" s="27">
        <v>185000</v>
      </c>
      <c r="M46" s="11">
        <f t="shared" si="2"/>
        <v>-34000</v>
      </c>
      <c r="O46" s="9">
        <f t="shared" si="3"/>
        <v>-0.18378378378378379</v>
      </c>
    </row>
    <row r="47" spans="1:15" x14ac:dyDescent="0.2">
      <c r="A47" s="29" t="s">
        <v>35</v>
      </c>
      <c r="B47" s="19"/>
      <c r="C47" s="30">
        <v>82000</v>
      </c>
      <c r="D47" s="19"/>
      <c r="E47" s="31">
        <v>0</v>
      </c>
      <c r="F47" s="19"/>
      <c r="G47" s="26">
        <f t="shared" si="0"/>
        <v>82000</v>
      </c>
      <c r="H47" s="26"/>
      <c r="I47" s="32" t="str">
        <f>IF(E47=0,"        NA",G47/E47)</f>
        <v xml:space="preserve">        NA</v>
      </c>
      <c r="J47" s="19"/>
      <c r="K47" s="31">
        <v>92000</v>
      </c>
      <c r="L47" s="19"/>
      <c r="M47" s="11">
        <f t="shared" si="2"/>
        <v>-10000</v>
      </c>
      <c r="N47" s="19"/>
      <c r="O47" s="16">
        <f t="shared" si="3"/>
        <v>-0.10869565217391304</v>
      </c>
    </row>
    <row r="48" spans="1:15" x14ac:dyDescent="0.2">
      <c r="A48" s="29" t="s">
        <v>36</v>
      </c>
      <c r="B48" s="19"/>
      <c r="C48" s="33">
        <v>80000</v>
      </c>
      <c r="D48" s="19"/>
      <c r="E48" s="14">
        <v>0</v>
      </c>
      <c r="F48" s="19"/>
      <c r="G48" s="14">
        <f t="shared" si="0"/>
        <v>80000</v>
      </c>
      <c r="H48" s="34"/>
      <c r="I48" s="35" t="str">
        <f>IF(E48=0,"        NA",G48/E48)</f>
        <v xml:space="preserve">        NA</v>
      </c>
      <c r="J48" s="19"/>
      <c r="K48" s="14">
        <v>0</v>
      </c>
      <c r="L48" s="19"/>
      <c r="M48" s="14">
        <f t="shared" si="2"/>
        <v>80000</v>
      </c>
      <c r="N48" s="19"/>
      <c r="O48" s="36" t="s">
        <v>37</v>
      </c>
    </row>
    <row r="49" spans="1:15" x14ac:dyDescent="0.2">
      <c r="A49" s="22"/>
      <c r="B49" s="19"/>
      <c r="D49" s="19"/>
      <c r="F49" s="19"/>
      <c r="H49" s="19"/>
      <c r="J49" s="19"/>
      <c r="L49" s="19"/>
      <c r="N49" s="19"/>
      <c r="O49" s="9"/>
    </row>
    <row r="50" spans="1:15" ht="16.5" thickBot="1" x14ac:dyDescent="0.3">
      <c r="A50" s="37" t="s">
        <v>38</v>
      </c>
      <c r="B50" s="19"/>
      <c r="C50" s="38">
        <f>C16</f>
        <v>1021989000</v>
      </c>
      <c r="D50" s="2"/>
      <c r="E50" s="38">
        <f>SUM(E29:E48)</f>
        <v>967590000</v>
      </c>
      <c r="F50" s="2"/>
      <c r="G50" s="39">
        <f>SUM(G29:G48)</f>
        <v>54399000</v>
      </c>
      <c r="H50" s="40"/>
      <c r="I50" s="20">
        <f>IF(E50=0,0,G50/E50)</f>
        <v>5.6221126716894554E-2</v>
      </c>
      <c r="J50" s="2"/>
      <c r="K50" s="38">
        <f>SUM(K29:K48)</f>
        <v>941811000</v>
      </c>
      <c r="L50" s="2"/>
      <c r="M50" s="39">
        <f>SUM(M29:M48)</f>
        <v>80178000</v>
      </c>
      <c r="N50" s="2"/>
      <c r="O50" s="20">
        <f>+M50/K50</f>
        <v>8.5131730251610999E-2</v>
      </c>
    </row>
    <row r="51" spans="1:15" ht="15.75" thickTop="1" x14ac:dyDescent="0.2">
      <c r="B51" s="19"/>
      <c r="F51" s="19"/>
      <c r="H51" s="19"/>
      <c r="J51" s="19"/>
      <c r="L51" s="19"/>
      <c r="N51" s="19"/>
    </row>
    <row r="52" spans="1:15" x14ac:dyDescent="0.2">
      <c r="B52" s="19"/>
      <c r="C52" s="41"/>
      <c r="K52" s="41"/>
      <c r="M52" s="41"/>
    </row>
    <row r="53" spans="1:15" x14ac:dyDescent="0.2">
      <c r="E53" s="24"/>
    </row>
    <row r="58" spans="1:15" x14ac:dyDescent="0.2">
      <c r="A58" s="22"/>
    </row>
  </sheetData>
  <mergeCells count="11">
    <mergeCell ref="A1:O1"/>
    <mergeCell ref="A2:O2"/>
    <mergeCell ref="A3:O3"/>
    <mergeCell ref="A4:O4"/>
    <mergeCell ref="C7:I7"/>
    <mergeCell ref="M7:O7"/>
    <mergeCell ref="A21:O21"/>
    <mergeCell ref="A22:O22"/>
    <mergeCell ref="A23:O23"/>
    <mergeCell ref="C26:I26"/>
    <mergeCell ref="M26:O26"/>
  </mergeCells>
  <printOptions horizontalCentered="1"/>
  <pageMargins left="0.5" right="0.5" top="0.75" bottom="1" header="0.5" footer="0.5"/>
  <pageSetup scale="67" orientation="portrait" r:id="rId1"/>
  <headerFooter alignWithMargins="0">
    <oddFooter>&amp;L&amp;F&amp;R&amp;D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selection activeCell="A6" sqref="A6"/>
    </sheetView>
  </sheetViews>
  <sheetFormatPr defaultRowHeight="15" x14ac:dyDescent="0.2"/>
  <cols>
    <col min="1" max="1" width="23.77734375" style="1" customWidth="1"/>
    <col min="2" max="2" width="0.88671875" style="1" customWidth="1"/>
    <col min="3" max="3" width="15" style="1" bestFit="1" customWidth="1"/>
    <col min="4" max="4" width="0.88671875" style="1" customWidth="1"/>
    <col min="5" max="5" width="14.88671875" style="1" customWidth="1"/>
    <col min="6" max="6" width="0.88671875" style="1" customWidth="1"/>
    <col min="7" max="7" width="13.77734375" style="1" customWidth="1"/>
    <col min="8" max="8" width="0.88671875" style="1" customWidth="1"/>
    <col min="9" max="9" width="8.88671875" style="1"/>
    <col min="10" max="10" width="3.77734375" style="1" customWidth="1"/>
    <col min="11" max="11" width="15.21875" style="1" customWidth="1"/>
    <col min="12" max="12" width="0.88671875" style="1" customWidth="1"/>
    <col min="13" max="13" width="15.5546875" style="1" bestFit="1" customWidth="1"/>
    <col min="14" max="14" width="0.88671875" style="1" customWidth="1"/>
    <col min="15" max="16384" width="8.88671875" style="1"/>
  </cols>
  <sheetData>
    <row r="1" spans="1:15" ht="15.7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.75" x14ac:dyDescent="0.2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.75" x14ac:dyDescent="0.25">
      <c r="A5" s="43" t="s">
        <v>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7" spans="1:15" ht="15.75" x14ac:dyDescent="0.25">
      <c r="A7" s="2"/>
      <c r="B7" s="2"/>
      <c r="C7" s="44" t="s">
        <v>42</v>
      </c>
      <c r="D7" s="44"/>
      <c r="E7" s="44"/>
      <c r="F7" s="44"/>
      <c r="G7" s="44"/>
      <c r="H7" s="44"/>
      <c r="I7" s="44"/>
      <c r="J7" s="2"/>
      <c r="K7" s="3" t="s">
        <v>43</v>
      </c>
      <c r="L7" s="4"/>
      <c r="M7" s="44" t="s">
        <v>41</v>
      </c>
      <c r="N7" s="44"/>
      <c r="O7" s="44"/>
    </row>
    <row r="8" spans="1:15" ht="15.75" x14ac:dyDescent="0.25">
      <c r="A8" s="5" t="s">
        <v>4</v>
      </c>
      <c r="B8" s="2"/>
      <c r="C8" s="5" t="s">
        <v>5</v>
      </c>
      <c r="D8" s="2"/>
      <c r="E8" s="5" t="s">
        <v>6</v>
      </c>
      <c r="F8" s="2"/>
      <c r="G8" s="5" t="s">
        <v>7</v>
      </c>
      <c r="H8" s="3"/>
      <c r="I8" s="5" t="s">
        <v>8</v>
      </c>
      <c r="J8" s="2"/>
      <c r="K8" s="5" t="s">
        <v>5</v>
      </c>
      <c r="L8" s="2"/>
      <c r="M8" s="5" t="s">
        <v>7</v>
      </c>
      <c r="N8" s="2"/>
      <c r="O8" s="5" t="s">
        <v>8</v>
      </c>
    </row>
    <row r="10" spans="1:15" ht="15.75" customHeight="1" x14ac:dyDescent="0.2">
      <c r="A10" s="6" t="s">
        <v>9</v>
      </c>
      <c r="C10" s="7">
        <v>10678862000</v>
      </c>
      <c r="E10" s="7">
        <v>10126200000</v>
      </c>
      <c r="G10" s="8">
        <f>+C10-E10</f>
        <v>552662000</v>
      </c>
      <c r="I10" s="9">
        <f>IF(E10=0,0,G10/E10)</f>
        <v>5.4577432798088125E-2</v>
      </c>
      <c r="K10" s="8">
        <v>9763386000</v>
      </c>
      <c r="M10" s="8">
        <f>+C10-K10</f>
        <v>915476000</v>
      </c>
      <c r="O10" s="9">
        <f>+M10/K10</f>
        <v>9.3766240523523295E-2</v>
      </c>
    </row>
    <row r="11" spans="1:15" ht="15.75" customHeight="1" x14ac:dyDescent="0.2">
      <c r="A11" s="6" t="s">
        <v>10</v>
      </c>
      <c r="C11" s="10">
        <v>709211000</v>
      </c>
      <c r="E11" s="10">
        <v>708600000</v>
      </c>
      <c r="G11" s="10">
        <f>+C11-E11</f>
        <v>611000</v>
      </c>
      <c r="I11" s="9">
        <f>IF(E11=0,0,G11/E11)</f>
        <v>8.6226361840248378E-4</v>
      </c>
      <c r="K11" s="10">
        <v>680398000</v>
      </c>
      <c r="M11" s="11">
        <f>+C11-K11</f>
        <v>28813000</v>
      </c>
      <c r="O11" s="9">
        <f>+M11/K11</f>
        <v>4.2347273213619085E-2</v>
      </c>
    </row>
    <row r="12" spans="1:15" ht="15.75" customHeight="1" x14ac:dyDescent="0.2">
      <c r="A12" s="6" t="s">
        <v>11</v>
      </c>
      <c r="C12" s="10">
        <v>375661000</v>
      </c>
      <c r="E12" s="10">
        <v>374100000</v>
      </c>
      <c r="G12" s="10">
        <f>+C12-E12</f>
        <v>1561000</v>
      </c>
      <c r="I12" s="9">
        <f>IF(E12=0,0,G12/E12)</f>
        <v>4.1726811013098105E-3</v>
      </c>
      <c r="K12" s="10">
        <v>411831000</v>
      </c>
      <c r="M12" s="11">
        <f>+C12-K12</f>
        <v>-36170000</v>
      </c>
      <c r="O12" s="9">
        <f>+M12/K12</f>
        <v>-8.7827288377999718E-2</v>
      </c>
    </row>
    <row r="13" spans="1:15" ht="15.75" customHeight="1" x14ac:dyDescent="0.2">
      <c r="A13" s="6" t="s">
        <v>12</v>
      </c>
      <c r="C13" s="10">
        <v>959553000</v>
      </c>
      <c r="E13" s="10">
        <v>908700000</v>
      </c>
      <c r="G13" s="10">
        <f>+C13-E13</f>
        <v>50853000</v>
      </c>
      <c r="I13" s="9">
        <f>IF(E13=0,0,G13/E13)</f>
        <v>5.5962363816441069E-2</v>
      </c>
      <c r="K13" s="10">
        <v>903481000</v>
      </c>
      <c r="M13" s="11">
        <f>+C13-K13</f>
        <v>56072000</v>
      </c>
      <c r="O13" s="9">
        <f>+M13/K13</f>
        <v>6.2062179503498134E-2</v>
      </c>
    </row>
    <row r="14" spans="1:15" ht="15.75" customHeight="1" x14ac:dyDescent="0.2">
      <c r="A14" s="6" t="s">
        <v>13</v>
      </c>
      <c r="C14" s="12">
        <v>43000000</v>
      </c>
      <c r="E14" s="12">
        <v>43000000</v>
      </c>
      <c r="G14" s="12">
        <f>+C14-E14</f>
        <v>0</v>
      </c>
      <c r="I14" s="13">
        <f>IF(E14=0,0,G14/E14)</f>
        <v>0</v>
      </c>
      <c r="K14" s="12">
        <v>34800000</v>
      </c>
      <c r="M14" s="14">
        <f>+C14-K14</f>
        <v>8200000</v>
      </c>
      <c r="O14" s="13">
        <f>+M14/K14</f>
        <v>0.23563218390804597</v>
      </c>
    </row>
    <row r="15" spans="1:15" ht="15.75" customHeight="1" x14ac:dyDescent="0.2">
      <c r="A15" s="6"/>
      <c r="C15" s="15"/>
      <c r="E15" s="15"/>
      <c r="G15" s="15"/>
      <c r="I15" s="16"/>
      <c r="K15" s="15"/>
      <c r="M15" s="11"/>
      <c r="O15" s="9"/>
    </row>
    <row r="16" spans="1:15" ht="15.75" customHeight="1" thickBot="1" x14ac:dyDescent="0.3">
      <c r="A16" s="17" t="s">
        <v>14</v>
      </c>
      <c r="C16" s="18">
        <f>SUM(C10:C14)</f>
        <v>12766287000</v>
      </c>
      <c r="D16" s="19"/>
      <c r="E16" s="18">
        <f>SUM(E10:E14)</f>
        <v>12160600000</v>
      </c>
      <c r="F16" s="19"/>
      <c r="G16" s="18">
        <f>SUM(G10:G14)</f>
        <v>605687000</v>
      </c>
      <c r="H16" s="19"/>
      <c r="I16" s="20">
        <f>IF(E16=0,0,G16/E16)</f>
        <v>4.980732858576057E-2</v>
      </c>
      <c r="J16" s="19"/>
      <c r="K16" s="18">
        <f>SUM(K10:K14)</f>
        <v>11793896000</v>
      </c>
      <c r="L16" s="19"/>
      <c r="M16" s="18">
        <f>SUM(M10:M14)</f>
        <v>972391000</v>
      </c>
      <c r="N16" s="19"/>
      <c r="O16" s="20">
        <f>+M16/K16</f>
        <v>8.2448666666214449E-2</v>
      </c>
    </row>
    <row r="17" spans="1:15" ht="15.75" thickTop="1" x14ac:dyDescent="0.2"/>
    <row r="21" spans="1:15" ht="15.75" x14ac:dyDescent="0.25">
      <c r="A21" s="43" t="s">
        <v>15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5.75" x14ac:dyDescent="0.25">
      <c r="A22" s="43" t="s">
        <v>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5.75" x14ac:dyDescent="0.25">
      <c r="A23" s="43" t="str">
        <f>A4</f>
        <v>August - July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5.75" x14ac:dyDescent="0.25">
      <c r="A24" s="43" t="s">
        <v>41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.75" x14ac:dyDescent="0.25">
      <c r="A26" s="2"/>
      <c r="B26" s="2"/>
      <c r="C26" s="44" t="str">
        <f>C7</f>
        <v>2014 - 2015</v>
      </c>
      <c r="D26" s="44"/>
      <c r="E26" s="44"/>
      <c r="F26" s="44"/>
      <c r="G26" s="44"/>
      <c r="H26" s="44"/>
      <c r="I26" s="44"/>
      <c r="J26" s="2"/>
      <c r="K26" s="3" t="str">
        <f>K7</f>
        <v>2013-2014</v>
      </c>
      <c r="L26" s="4"/>
      <c r="M26" s="44" t="str">
        <f>M7</f>
        <v>2014-2015</v>
      </c>
      <c r="N26" s="44"/>
      <c r="O26" s="44"/>
    </row>
    <row r="27" spans="1:15" ht="15.75" x14ac:dyDescent="0.25">
      <c r="A27" s="5" t="s">
        <v>16</v>
      </c>
      <c r="B27" s="2"/>
      <c r="C27" s="5" t="s">
        <v>5</v>
      </c>
      <c r="D27" s="2"/>
      <c r="E27" s="5" t="s">
        <v>6</v>
      </c>
      <c r="F27" s="2"/>
      <c r="G27" s="5" t="s">
        <v>7</v>
      </c>
      <c r="H27" s="3"/>
      <c r="I27" s="5" t="s">
        <v>8</v>
      </c>
      <c r="J27" s="2"/>
      <c r="K27" s="5" t="s">
        <v>5</v>
      </c>
      <c r="L27" s="2"/>
      <c r="M27" s="5" t="s">
        <v>7</v>
      </c>
      <c r="N27" s="2"/>
      <c r="O27" s="5" t="s">
        <v>8</v>
      </c>
    </row>
    <row r="29" spans="1:15" x14ac:dyDescent="0.2">
      <c r="A29" s="22" t="s">
        <v>17</v>
      </c>
      <c r="C29" s="23">
        <v>2203555000</v>
      </c>
      <c r="E29" s="24">
        <v>1904300000</v>
      </c>
      <c r="G29" s="8">
        <f t="shared" ref="G29:G48" si="0">+C29-E29</f>
        <v>299255000</v>
      </c>
      <c r="H29" s="8"/>
      <c r="I29" s="9">
        <f t="shared" ref="I29:I46" si="1">IF(E29=0,0,G29/E29)</f>
        <v>0.15714698314341227</v>
      </c>
      <c r="K29" s="24">
        <v>1855396000</v>
      </c>
      <c r="M29" s="8">
        <f t="shared" ref="M29:M48" si="2">+C29-K29</f>
        <v>348159000</v>
      </c>
      <c r="O29" s="9">
        <f t="shared" ref="O29:O47" si="3">+M29/K29</f>
        <v>0.18764673417426792</v>
      </c>
    </row>
    <row r="30" spans="1:15" x14ac:dyDescent="0.2">
      <c r="A30" s="22" t="s">
        <v>18</v>
      </c>
      <c r="C30" s="25">
        <v>302826000</v>
      </c>
      <c r="E30" s="11">
        <v>264100000</v>
      </c>
      <c r="G30" s="26">
        <f t="shared" si="0"/>
        <v>38726000</v>
      </c>
      <c r="H30" s="26"/>
      <c r="I30" s="9">
        <f t="shared" si="1"/>
        <v>0.14663385081408559</v>
      </c>
      <c r="K30" s="11">
        <v>239136000</v>
      </c>
      <c r="M30" s="11">
        <f t="shared" si="2"/>
        <v>63690000</v>
      </c>
      <c r="O30" s="9">
        <f t="shared" si="3"/>
        <v>0.26633380168606985</v>
      </c>
    </row>
    <row r="31" spans="1:15" x14ac:dyDescent="0.2">
      <c r="A31" s="22" t="s">
        <v>19</v>
      </c>
      <c r="C31" s="25">
        <v>80367000</v>
      </c>
      <c r="E31" s="27">
        <v>70000000</v>
      </c>
      <c r="G31" s="26">
        <f t="shared" si="0"/>
        <v>10367000</v>
      </c>
      <c r="H31" s="26"/>
      <c r="I31" s="9">
        <f t="shared" si="1"/>
        <v>0.14810000000000001</v>
      </c>
      <c r="K31" s="27">
        <v>106853000</v>
      </c>
      <c r="M31" s="11">
        <f t="shared" si="2"/>
        <v>-26486000</v>
      </c>
      <c r="O31" s="9">
        <f t="shared" si="3"/>
        <v>-0.24787324642265543</v>
      </c>
    </row>
    <row r="32" spans="1:15" x14ac:dyDescent="0.2">
      <c r="A32" s="22" t="s">
        <v>20</v>
      </c>
      <c r="C32" s="25">
        <v>631888000</v>
      </c>
      <c r="E32" s="27">
        <v>614800000</v>
      </c>
      <c r="G32" s="26">
        <f t="shared" si="0"/>
        <v>17088000</v>
      </c>
      <c r="H32" s="26"/>
      <c r="I32" s="9">
        <f t="shared" si="1"/>
        <v>2.7794404684450227E-2</v>
      </c>
      <c r="K32" s="27">
        <v>617046000</v>
      </c>
      <c r="M32" s="11">
        <f t="shared" si="2"/>
        <v>14842000</v>
      </c>
      <c r="O32" s="9">
        <f t="shared" si="3"/>
        <v>2.4053312070737028E-2</v>
      </c>
    </row>
    <row r="33" spans="1:15" x14ac:dyDescent="0.2">
      <c r="A33" s="22" t="s">
        <v>21</v>
      </c>
      <c r="C33" s="25">
        <v>64820000</v>
      </c>
      <c r="E33" s="27">
        <v>63700000</v>
      </c>
      <c r="G33" s="26">
        <f t="shared" si="0"/>
        <v>1120000</v>
      </c>
      <c r="H33" s="26"/>
      <c r="I33" s="9">
        <f t="shared" si="1"/>
        <v>1.7582417582417582E-2</v>
      </c>
      <c r="K33" s="27">
        <v>63225000</v>
      </c>
      <c r="M33" s="11">
        <f t="shared" si="2"/>
        <v>1595000</v>
      </c>
      <c r="O33" s="9">
        <f t="shared" si="3"/>
        <v>2.5227362593910636E-2</v>
      </c>
    </row>
    <row r="34" spans="1:15" x14ac:dyDescent="0.2">
      <c r="A34" s="22" t="s">
        <v>22</v>
      </c>
      <c r="C34" s="25">
        <v>264137000</v>
      </c>
      <c r="E34" s="27">
        <v>269100000</v>
      </c>
      <c r="G34" s="26">
        <f t="shared" si="0"/>
        <v>-4963000</v>
      </c>
      <c r="H34" s="26"/>
      <c r="I34" s="9">
        <f t="shared" si="1"/>
        <v>-1.84429580081754E-2</v>
      </c>
      <c r="K34" s="27">
        <v>260049000</v>
      </c>
      <c r="M34" s="11">
        <f t="shared" si="2"/>
        <v>4088000</v>
      </c>
      <c r="O34" s="9">
        <f t="shared" si="3"/>
        <v>1.5720114286153764E-2</v>
      </c>
    </row>
    <row r="35" spans="1:15" x14ac:dyDescent="0.2">
      <c r="A35" s="22" t="s">
        <v>23</v>
      </c>
      <c r="C35" s="25">
        <v>17860000</v>
      </c>
      <c r="E35" s="27">
        <v>18500000</v>
      </c>
      <c r="G35" s="26">
        <f t="shared" si="0"/>
        <v>-640000</v>
      </c>
      <c r="H35" s="26"/>
      <c r="I35" s="9">
        <f t="shared" si="1"/>
        <v>-3.4594594594594595E-2</v>
      </c>
      <c r="K35" s="27">
        <v>17777000</v>
      </c>
      <c r="M35" s="11">
        <f t="shared" si="2"/>
        <v>83000</v>
      </c>
      <c r="O35" s="9">
        <f t="shared" si="3"/>
        <v>4.66895426674917E-3</v>
      </c>
    </row>
    <row r="36" spans="1:15" x14ac:dyDescent="0.2">
      <c r="A36" s="22" t="s">
        <v>24</v>
      </c>
      <c r="C36" s="27">
        <f>C16-SUM(C29:C35,C37:C48)</f>
        <v>264634000</v>
      </c>
      <c r="E36" s="27">
        <f>E50-SUM(E29:E35,E37:E48)</f>
        <v>264100000</v>
      </c>
      <c r="G36" s="26">
        <f t="shared" si="0"/>
        <v>534000</v>
      </c>
      <c r="H36" s="26"/>
      <c r="I36" s="9">
        <f t="shared" si="1"/>
        <v>2.0219613782658085E-3</v>
      </c>
      <c r="K36" s="27">
        <v>252834000</v>
      </c>
      <c r="M36" s="11">
        <f t="shared" si="2"/>
        <v>11800000</v>
      </c>
      <c r="O36" s="9">
        <f t="shared" si="3"/>
        <v>4.6670938244065277E-2</v>
      </c>
    </row>
    <row r="37" spans="1:15" x14ac:dyDescent="0.2">
      <c r="A37" s="22" t="s">
        <v>25</v>
      </c>
      <c r="C37" s="25">
        <v>12098000</v>
      </c>
      <c r="E37" s="27">
        <v>12200000</v>
      </c>
      <c r="G37" s="26">
        <f t="shared" si="0"/>
        <v>-102000</v>
      </c>
      <c r="H37" s="26"/>
      <c r="I37" s="9">
        <f t="shared" si="1"/>
        <v>-8.3606557377049178E-3</v>
      </c>
      <c r="K37" s="27">
        <v>11416000</v>
      </c>
      <c r="M37" s="11">
        <f t="shared" si="2"/>
        <v>682000</v>
      </c>
      <c r="O37" s="9">
        <f t="shared" si="3"/>
        <v>5.9740714786264894E-2</v>
      </c>
    </row>
    <row r="38" spans="1:15" x14ac:dyDescent="0.2">
      <c r="A38" s="22" t="s">
        <v>26</v>
      </c>
      <c r="C38" s="25">
        <v>85912000</v>
      </c>
      <c r="E38" s="27">
        <v>76700000</v>
      </c>
      <c r="G38" s="26">
        <f t="shared" si="0"/>
        <v>9212000</v>
      </c>
      <c r="H38" s="26"/>
      <c r="I38" s="9">
        <f t="shared" si="1"/>
        <v>0.12010430247718383</v>
      </c>
      <c r="K38" s="27">
        <v>76729000</v>
      </c>
      <c r="M38" s="11">
        <f t="shared" si="2"/>
        <v>9183000</v>
      </c>
      <c r="O38" s="9">
        <f t="shared" si="3"/>
        <v>0.11968095504959012</v>
      </c>
    </row>
    <row r="39" spans="1:15" x14ac:dyDescent="0.2">
      <c r="A39" s="22" t="s">
        <v>27</v>
      </c>
      <c r="C39" s="25">
        <v>150499000</v>
      </c>
      <c r="E39" s="27">
        <v>148900000</v>
      </c>
      <c r="G39" s="26">
        <f t="shared" si="0"/>
        <v>1599000</v>
      </c>
      <c r="H39" s="26"/>
      <c r="I39" s="9">
        <f t="shared" si="1"/>
        <v>1.0738750839489591E-2</v>
      </c>
      <c r="K39" s="27">
        <v>129836000</v>
      </c>
      <c r="M39" s="11">
        <f t="shared" si="2"/>
        <v>20663000</v>
      </c>
      <c r="O39" s="9">
        <f t="shared" si="3"/>
        <v>0.15914692381157769</v>
      </c>
    </row>
    <row r="40" spans="1:15" x14ac:dyDescent="0.2">
      <c r="A40" s="22" t="s">
        <v>28</v>
      </c>
      <c r="C40" s="25">
        <v>360179000</v>
      </c>
      <c r="E40" s="27">
        <v>352900000</v>
      </c>
      <c r="G40" s="26">
        <f t="shared" si="0"/>
        <v>7279000</v>
      </c>
      <c r="H40" s="26"/>
      <c r="I40" s="9">
        <f t="shared" si="1"/>
        <v>2.0626239727968263E-2</v>
      </c>
      <c r="K40" s="27">
        <v>309320000</v>
      </c>
      <c r="M40" s="11">
        <f t="shared" si="2"/>
        <v>50859000</v>
      </c>
      <c r="O40" s="9">
        <f t="shared" si="3"/>
        <v>0.16442195784301047</v>
      </c>
    </row>
    <row r="41" spans="1:15" x14ac:dyDescent="0.2">
      <c r="A41" s="22" t="s">
        <v>29</v>
      </c>
      <c r="C41" s="25">
        <v>28849000</v>
      </c>
      <c r="E41" s="11">
        <v>30500000</v>
      </c>
      <c r="G41" s="26">
        <f t="shared" si="0"/>
        <v>-1651000</v>
      </c>
      <c r="H41" s="26"/>
      <c r="I41" s="9">
        <f t="shared" si="1"/>
        <v>-5.413114754098361E-2</v>
      </c>
      <c r="K41" s="11">
        <v>26674000</v>
      </c>
      <c r="M41" s="11">
        <f t="shared" si="2"/>
        <v>2175000</v>
      </c>
      <c r="O41" s="9">
        <f t="shared" si="3"/>
        <v>8.1540076478968285E-2</v>
      </c>
    </row>
    <row r="42" spans="1:15" x14ac:dyDescent="0.2">
      <c r="A42" s="22" t="s">
        <v>30</v>
      </c>
      <c r="C42" s="25">
        <v>347054000</v>
      </c>
      <c r="E42" s="27">
        <v>332100000</v>
      </c>
      <c r="G42" s="26">
        <f t="shared" si="0"/>
        <v>14954000</v>
      </c>
      <c r="H42" s="26"/>
      <c r="I42" s="9">
        <f t="shared" si="1"/>
        <v>4.5028605841613972E-2</v>
      </c>
      <c r="K42" s="27">
        <v>332104000</v>
      </c>
      <c r="M42" s="11">
        <f t="shared" si="2"/>
        <v>14950000</v>
      </c>
      <c r="O42" s="9">
        <f t="shared" si="3"/>
        <v>4.5016019078360996E-2</v>
      </c>
    </row>
    <row r="43" spans="1:15" x14ac:dyDescent="0.2">
      <c r="A43" s="22" t="s">
        <v>31</v>
      </c>
      <c r="C43" s="25">
        <v>58228000</v>
      </c>
      <c r="E43" s="27">
        <v>57400000</v>
      </c>
      <c r="G43" s="26">
        <f t="shared" si="0"/>
        <v>828000</v>
      </c>
      <c r="H43" s="26"/>
      <c r="I43" s="9">
        <f t="shared" si="1"/>
        <v>1.4425087108013938E-2</v>
      </c>
      <c r="K43" s="27">
        <v>56030000</v>
      </c>
      <c r="M43" s="11">
        <f t="shared" si="2"/>
        <v>2198000</v>
      </c>
      <c r="O43" s="9">
        <f t="shared" si="3"/>
        <v>3.9228984472603964E-2</v>
      </c>
    </row>
    <row r="44" spans="1:15" x14ac:dyDescent="0.2">
      <c r="A44" s="22" t="s">
        <v>32</v>
      </c>
      <c r="C44" s="25">
        <v>7724058000</v>
      </c>
      <c r="E44" s="27">
        <v>7515100000</v>
      </c>
      <c r="G44" s="26">
        <f t="shared" si="0"/>
        <v>208958000</v>
      </c>
      <c r="H44" s="26"/>
      <c r="I44" s="9">
        <f t="shared" si="1"/>
        <v>2.7805085760668521E-2</v>
      </c>
      <c r="K44" s="27">
        <v>7274183000</v>
      </c>
      <c r="M44" s="11">
        <f t="shared" si="2"/>
        <v>449875000</v>
      </c>
      <c r="O44" s="9">
        <f t="shared" si="3"/>
        <v>6.1845433363444391E-2</v>
      </c>
    </row>
    <row r="45" spans="1:15" x14ac:dyDescent="0.2">
      <c r="A45" s="22" t="s">
        <v>33</v>
      </c>
      <c r="C45" s="25">
        <v>166766000</v>
      </c>
      <c r="E45" s="27">
        <v>163500000</v>
      </c>
      <c r="G45" s="26">
        <f t="shared" si="0"/>
        <v>3266000</v>
      </c>
      <c r="H45" s="26"/>
      <c r="I45" s="9">
        <f t="shared" si="1"/>
        <v>1.997553516819572E-2</v>
      </c>
      <c r="K45" s="27">
        <v>162428000</v>
      </c>
      <c r="L45" s="28"/>
      <c r="M45" s="11">
        <f t="shared" si="2"/>
        <v>4338000</v>
      </c>
      <c r="O45" s="9">
        <f t="shared" si="3"/>
        <v>2.6707217967345532E-2</v>
      </c>
    </row>
    <row r="46" spans="1:15" x14ac:dyDescent="0.2">
      <c r="A46" s="22" t="s">
        <v>34</v>
      </c>
      <c r="C46" s="25">
        <v>2162000</v>
      </c>
      <c r="E46" s="27">
        <v>2700000</v>
      </c>
      <c r="G46" s="26">
        <f t="shared" si="0"/>
        <v>-538000</v>
      </c>
      <c r="H46" s="26"/>
      <c r="I46" s="9">
        <f t="shared" si="1"/>
        <v>-0.19925925925925925</v>
      </c>
      <c r="K46" s="27">
        <v>2480000</v>
      </c>
      <c r="M46" s="11">
        <f t="shared" si="2"/>
        <v>-318000</v>
      </c>
      <c r="O46" s="9">
        <f t="shared" si="3"/>
        <v>-0.12822580645161291</v>
      </c>
    </row>
    <row r="47" spans="1:15" x14ac:dyDescent="0.2">
      <c r="A47" s="29" t="s">
        <v>35</v>
      </c>
      <c r="B47" s="19"/>
      <c r="C47" s="30">
        <v>314000</v>
      </c>
      <c r="D47" s="19"/>
      <c r="E47" s="31">
        <v>0</v>
      </c>
      <c r="F47" s="19"/>
      <c r="G47" s="26">
        <f t="shared" si="0"/>
        <v>314000</v>
      </c>
      <c r="H47" s="26"/>
      <c r="I47" s="32" t="str">
        <f>IF(E47=0,"        NA",G47/E47)</f>
        <v xml:space="preserve">        NA</v>
      </c>
      <c r="J47" s="19"/>
      <c r="K47" s="31">
        <v>359000</v>
      </c>
      <c r="L47" s="19"/>
      <c r="M47" s="11">
        <f t="shared" si="2"/>
        <v>-45000</v>
      </c>
      <c r="N47" s="19"/>
      <c r="O47" s="16">
        <f t="shared" si="3"/>
        <v>-0.12534818941504178</v>
      </c>
    </row>
    <row r="48" spans="1:15" x14ac:dyDescent="0.2">
      <c r="A48" s="29" t="s">
        <v>36</v>
      </c>
      <c r="B48" s="19"/>
      <c r="C48" s="33">
        <v>81000</v>
      </c>
      <c r="D48" s="19"/>
      <c r="E48" s="14">
        <v>0</v>
      </c>
      <c r="F48" s="19"/>
      <c r="G48" s="14">
        <f t="shared" si="0"/>
        <v>81000</v>
      </c>
      <c r="H48" s="34"/>
      <c r="I48" s="35" t="str">
        <f>IF(E48=0,"        NA",G48/E48)</f>
        <v xml:space="preserve">        NA</v>
      </c>
      <c r="J48" s="19"/>
      <c r="K48" s="14">
        <v>21000</v>
      </c>
      <c r="L48" s="19"/>
      <c r="M48" s="14">
        <f t="shared" si="2"/>
        <v>60000</v>
      </c>
      <c r="N48" s="19"/>
      <c r="O48" s="36" t="s">
        <v>37</v>
      </c>
    </row>
    <row r="49" spans="1:15" x14ac:dyDescent="0.2">
      <c r="A49" s="22"/>
      <c r="B49" s="19"/>
      <c r="D49" s="19"/>
      <c r="F49" s="19"/>
      <c r="H49" s="19"/>
      <c r="J49" s="19"/>
      <c r="L49" s="19"/>
      <c r="N49" s="19"/>
      <c r="O49" s="9"/>
    </row>
    <row r="50" spans="1:15" ht="16.5" thickBot="1" x14ac:dyDescent="0.3">
      <c r="A50" s="37" t="s">
        <v>38</v>
      </c>
      <c r="B50" s="19"/>
      <c r="C50" s="38">
        <f>SUM(C29:C48)</f>
        <v>12766287000</v>
      </c>
      <c r="D50" s="2"/>
      <c r="E50" s="38">
        <f>E16</f>
        <v>12160600000</v>
      </c>
      <c r="F50" s="2"/>
      <c r="G50" s="39">
        <f>SUM(G29:G48)</f>
        <v>605687000</v>
      </c>
      <c r="H50" s="40"/>
      <c r="I50" s="20">
        <f>IF(E50=0,0,G50/E50)</f>
        <v>4.980732858576057E-2</v>
      </c>
      <c r="J50" s="2"/>
      <c r="K50" s="38">
        <f>SUM(K29:K48)</f>
        <v>11793896000</v>
      </c>
      <c r="L50" s="2"/>
      <c r="M50" s="39">
        <f>SUM(M29:M48)</f>
        <v>972391000</v>
      </c>
      <c r="N50" s="2"/>
      <c r="O50" s="20">
        <f>+M50/K50</f>
        <v>8.2448666666214449E-2</v>
      </c>
    </row>
    <row r="51" spans="1:15" ht="15.75" thickTop="1" x14ac:dyDescent="0.2">
      <c r="B51" s="19"/>
      <c r="F51" s="19"/>
      <c r="H51" s="19"/>
      <c r="J51" s="19"/>
      <c r="L51" s="19"/>
      <c r="N51" s="19"/>
    </row>
    <row r="52" spans="1:15" x14ac:dyDescent="0.2">
      <c r="B52" s="19"/>
      <c r="C52" s="41"/>
      <c r="K52" s="41"/>
      <c r="M52" s="41"/>
    </row>
    <row r="58" spans="1:15" x14ac:dyDescent="0.2">
      <c r="A58" s="22"/>
    </row>
  </sheetData>
  <mergeCells count="13">
    <mergeCell ref="C7:I7"/>
    <mergeCell ref="M7:O7"/>
    <mergeCell ref="A1:O1"/>
    <mergeCell ref="A2:O2"/>
    <mergeCell ref="A3:O3"/>
    <mergeCell ref="A4:O4"/>
    <mergeCell ref="A5:O5"/>
    <mergeCell ref="A21:O21"/>
    <mergeCell ref="A22:O22"/>
    <mergeCell ref="A23:O23"/>
    <mergeCell ref="A24:O24"/>
    <mergeCell ref="C26:I26"/>
    <mergeCell ref="M26:O26"/>
  </mergeCells>
  <printOptions horizontalCentered="1"/>
  <pageMargins left="0.5" right="0.5" top="0.75" bottom="1" header="0.5" footer="0.5"/>
  <pageSetup scale="66" orientation="portrait" r:id="rId1"/>
  <headerFooter alignWithMargins="0"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2</vt:lpstr>
      <vt:lpstr>'Table 1'!Print_Area</vt:lpstr>
      <vt:lpstr>'Table 2'!Print_Area</vt:lpstr>
    </vt:vector>
  </TitlesOfParts>
  <Company>State of Tennessee: Finance &amp;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W. Brown</dc:creator>
  <cp:lastModifiedBy>Windows User</cp:lastModifiedBy>
  <dcterms:created xsi:type="dcterms:W3CDTF">2015-08-10T15:56:47Z</dcterms:created>
  <dcterms:modified xsi:type="dcterms:W3CDTF">2015-08-13T17:53:12Z</dcterms:modified>
</cp:coreProperties>
</file>