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055"/>
  </bookViews>
  <sheets>
    <sheet name="Table 1" sheetId="1" r:id="rId1"/>
    <sheet name="Table 2" sheetId="2" r:id="rId2"/>
  </sheets>
  <definedNames>
    <definedName name="_xlnm.Print_Area" localSheetId="0">'Table 1'!$A$1:$O$53</definedName>
    <definedName name="_xlnm.Print_Area" localSheetId="1">'Table 2'!$A$1:$O$53</definedName>
  </definedNames>
  <calcPr calcId="145621"/>
</workbook>
</file>

<file path=xl/calcChain.xml><?xml version="1.0" encoding="utf-8"?>
<calcChain xmlns="http://schemas.openxmlformats.org/spreadsheetml/2006/main">
  <c r="C16" i="2" l="1"/>
  <c r="E16" i="2"/>
  <c r="K50" i="2"/>
  <c r="I48" i="2"/>
  <c r="M48" i="2"/>
  <c r="M47" i="2"/>
  <c r="O47" i="2" s="1"/>
  <c r="M46" i="2"/>
  <c r="O46" i="2" s="1"/>
  <c r="M45" i="2"/>
  <c r="O45" i="2" s="1"/>
  <c r="M44" i="2"/>
  <c r="O44" i="2" s="1"/>
  <c r="M43" i="2"/>
  <c r="O43" i="2" s="1"/>
  <c r="M42" i="2"/>
  <c r="O42" i="2" s="1"/>
  <c r="M41" i="2"/>
  <c r="O41" i="2" s="1"/>
  <c r="M40" i="2"/>
  <c r="O40" i="2" s="1"/>
  <c r="M39" i="2"/>
  <c r="O39" i="2" s="1"/>
  <c r="M38" i="2"/>
  <c r="O38" i="2" s="1"/>
  <c r="M37" i="2"/>
  <c r="O37" i="2" s="1"/>
  <c r="M35" i="2"/>
  <c r="O35" i="2" s="1"/>
  <c r="M34" i="2"/>
  <c r="O34" i="2" s="1"/>
  <c r="M33" i="2"/>
  <c r="O33" i="2" s="1"/>
  <c r="M32" i="2"/>
  <c r="O32" i="2" s="1"/>
  <c r="M31" i="2"/>
  <c r="O31" i="2" s="1"/>
  <c r="M30" i="2"/>
  <c r="O30" i="2" s="1"/>
  <c r="A23" i="2"/>
  <c r="K16" i="2"/>
  <c r="C36" i="2"/>
  <c r="M13" i="2"/>
  <c r="O13" i="2" s="1"/>
  <c r="M12" i="2"/>
  <c r="O12" i="2" s="1"/>
  <c r="M11" i="2"/>
  <c r="O11" i="2" s="1"/>
  <c r="M26" i="2"/>
  <c r="K26" i="2"/>
  <c r="C26" i="2"/>
  <c r="C16" i="1"/>
  <c r="E16" i="1"/>
  <c r="K50" i="1"/>
  <c r="I48" i="1"/>
  <c r="M48" i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5" i="1"/>
  <c r="O35" i="1" s="1"/>
  <c r="G35" i="1"/>
  <c r="M34" i="1"/>
  <c r="O34" i="1" s="1"/>
  <c r="G34" i="1"/>
  <c r="M33" i="1"/>
  <c r="O33" i="1" s="1"/>
  <c r="G33" i="1"/>
  <c r="M32" i="1"/>
  <c r="O32" i="1" s="1"/>
  <c r="G32" i="1"/>
  <c r="M31" i="1"/>
  <c r="O31" i="1" s="1"/>
  <c r="M30" i="1"/>
  <c r="O30" i="1" s="1"/>
  <c r="M29" i="1"/>
  <c r="A22" i="1"/>
  <c r="K16" i="1"/>
  <c r="E36" i="1"/>
  <c r="C50" i="1"/>
  <c r="G13" i="1"/>
  <c r="G12" i="1"/>
  <c r="G11" i="1"/>
  <c r="M26" i="1"/>
  <c r="K26" i="1"/>
  <c r="C26" i="1"/>
  <c r="M14" i="2" l="1"/>
  <c r="O14" i="2" s="1"/>
  <c r="G14" i="2"/>
  <c r="M36" i="2"/>
  <c r="O36" i="2" s="1"/>
  <c r="I14" i="2"/>
  <c r="C50" i="2"/>
  <c r="G10" i="2"/>
  <c r="M10" i="2"/>
  <c r="G11" i="2"/>
  <c r="I11" i="2" s="1"/>
  <c r="G12" i="2"/>
  <c r="I12" i="2" s="1"/>
  <c r="G13" i="2"/>
  <c r="I13" i="2" s="1"/>
  <c r="G29" i="2"/>
  <c r="M29" i="2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E50" i="2"/>
  <c r="I10" i="2"/>
  <c r="M14" i="1"/>
  <c r="O14" i="1" s="1"/>
  <c r="G14" i="1"/>
  <c r="O29" i="1"/>
  <c r="G10" i="1"/>
  <c r="G16" i="1" s="1"/>
  <c r="I14" i="1"/>
  <c r="M10" i="1"/>
  <c r="I11" i="1"/>
  <c r="M11" i="1"/>
  <c r="O11" i="1" s="1"/>
  <c r="I12" i="1"/>
  <c r="M12" i="1"/>
  <c r="O12" i="1" s="1"/>
  <c r="I13" i="1"/>
  <c r="M13" i="1"/>
  <c r="O13" i="1" s="1"/>
  <c r="G29" i="1"/>
  <c r="G30" i="1"/>
  <c r="G31" i="1"/>
  <c r="C36" i="1"/>
  <c r="E50" i="1"/>
  <c r="I29" i="1"/>
  <c r="I30" i="1"/>
  <c r="I31" i="1"/>
  <c r="I32" i="1"/>
  <c r="I33" i="1"/>
  <c r="I34" i="1"/>
  <c r="I35" i="1"/>
  <c r="M37" i="1"/>
  <c r="O37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10" i="1"/>
  <c r="I16" i="1"/>
  <c r="E36" i="2" l="1"/>
  <c r="M16" i="2"/>
  <c r="O16" i="2" s="1"/>
  <c r="O10" i="2"/>
  <c r="O29" i="2"/>
  <c r="M50" i="2"/>
  <c r="O50" i="2" s="1"/>
  <c r="G16" i="2"/>
  <c r="I16" i="2" s="1"/>
  <c r="I29" i="2"/>
  <c r="G36" i="1"/>
  <c r="I36" i="1" s="1"/>
  <c r="M36" i="1"/>
  <c r="M16" i="1"/>
  <c r="O16" i="1" s="1"/>
  <c r="O10" i="1"/>
  <c r="G36" i="2" l="1"/>
  <c r="G50" i="2" s="1"/>
  <c r="I50" i="2" s="1"/>
  <c r="G50" i="1"/>
  <c r="I50" i="1" s="1"/>
  <c r="O36" i="1"/>
  <c r="M50" i="1"/>
  <c r="O50" i="1" s="1"/>
  <c r="I36" i="2" l="1"/>
</calcChain>
</file>

<file path=xl/sharedStrings.xml><?xml version="1.0" encoding="utf-8"?>
<sst xmlns="http://schemas.openxmlformats.org/spreadsheetml/2006/main" count="105" uniqueCount="44">
  <si>
    <t>Table 1</t>
  </si>
  <si>
    <t>Revenue Collections by Fund</t>
  </si>
  <si>
    <t>September</t>
  </si>
  <si>
    <t>Fund</t>
  </si>
  <si>
    <t>Actual</t>
  </si>
  <si>
    <t>Budgeted</t>
  </si>
  <si>
    <t>B/(W)</t>
  </si>
  <si>
    <t>Percent</t>
  </si>
  <si>
    <t>General Fund</t>
  </si>
  <si>
    <t>Highway Fund</t>
  </si>
  <si>
    <t>Sinking Fund</t>
  </si>
  <si>
    <t>City &amp; County Fund</t>
  </si>
  <si>
    <t>Earmarked Fund</t>
  </si>
  <si>
    <t xml:space="preserve">    Total</t>
  </si>
  <si>
    <t>Revenue Collections by Tax</t>
  </si>
  <si>
    <t>Tax Source</t>
  </si>
  <si>
    <t>Franchise &amp; Excise</t>
  </si>
  <si>
    <t>Income</t>
  </si>
  <si>
    <t>Inheritance &amp; Estate</t>
  </si>
  <si>
    <t>Gasoline</t>
  </si>
  <si>
    <t>Petroleum Special</t>
  </si>
  <si>
    <t>Tobacco</t>
  </si>
  <si>
    <t>Beer</t>
  </si>
  <si>
    <t>Motor Vehicle Registration</t>
  </si>
  <si>
    <t>Motor Vehicle Title</t>
  </si>
  <si>
    <t>Mixed Drink</t>
  </si>
  <si>
    <t>Business</t>
  </si>
  <si>
    <t>Privilege</t>
  </si>
  <si>
    <t>Gross Receipts</t>
  </si>
  <si>
    <t>TVA - In Lieu of Tax Payments</t>
  </si>
  <si>
    <t>Alcoholic Beverage</t>
  </si>
  <si>
    <t>Sales and Use</t>
  </si>
  <si>
    <t>Motor Vehicle Fuel</t>
  </si>
  <si>
    <t>Severance</t>
  </si>
  <si>
    <t>Coin-operated Amusement</t>
  </si>
  <si>
    <t>Unauthorized Substance</t>
  </si>
  <si>
    <t>NA</t>
  </si>
  <si>
    <t>Total</t>
  </si>
  <si>
    <t>Table 2</t>
  </si>
  <si>
    <t>Year-to-Date</t>
  </si>
  <si>
    <t>August - September</t>
  </si>
  <si>
    <t>2015-2016</t>
  </si>
  <si>
    <t>2015 - 2016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</si>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</sst>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Protection="1"/>
    <xf numFmtId="5" fontId="2" fillId="0" borderId="0" xfId="0" applyNumberFormat="1" applyFont="1" applyProtection="1">
      <protection locked="0"/>
    </xf>
    <xf numFmtId="5" fontId="2" fillId="0" borderId="0" xfId="0" applyNumberFormat="1" applyFont="1"/>
    <xf numFmtId="10" fontId="2" fillId="0" borderId="0" xfId="2" applyNumberFormat="1" applyFont="1"/>
    <xf numFmtId="37" fontId="2" fillId="0" borderId="0" xfId="0" applyNumberFormat="1" applyFont="1" applyProtection="1">
      <protection locked="0"/>
    </xf>
    <xf numFmtId="37" fontId="2" fillId="0" borderId="0" xfId="0" applyNumberFormat="1" applyFont="1"/>
    <xf numFmtId="37" fontId="2" fillId="0" borderId="1" xfId="0" applyNumberFormat="1" applyFont="1" applyBorder="1" applyProtection="1">
      <protection locked="0"/>
    </xf>
    <xf numFmtId="10" fontId="2" fillId="0" borderId="1" xfId="2" applyNumberFormat="1" applyFont="1" applyBorder="1"/>
    <xf numFmtId="37" fontId="2" fillId="0" borderId="1" xfId="0" applyNumberFormat="1" applyFont="1" applyBorder="1"/>
    <xf numFmtId="37" fontId="2" fillId="0" borderId="0" xfId="0" applyNumberFormat="1" applyFont="1" applyBorder="1" applyProtection="1">
      <protection locked="0"/>
    </xf>
    <xf numFmtId="10" fontId="2" fillId="0" borderId="0" xfId="2" applyNumberFormat="1" applyFont="1" applyBorder="1"/>
    <xf numFmtId="0" fontId="1" fillId="0" borderId="0" xfId="0" applyFont="1" applyBorder="1" applyProtection="1"/>
    <xf numFmtId="5" fontId="1" fillId="0" borderId="2" xfId="0" applyNumberFormat="1" applyFont="1" applyBorder="1" applyProtection="1">
      <protection locked="0"/>
    </xf>
    <xf numFmtId="0" fontId="2" fillId="0" borderId="0" xfId="0" applyFont="1" applyBorder="1"/>
    <xf numFmtId="10" fontId="1" fillId="0" borderId="2" xfId="2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6" fontId="0" fillId="0" borderId="0" xfId="0" applyNumberFormat="1"/>
    <xf numFmtId="6" fontId="2" fillId="0" borderId="0" xfId="0" applyNumberFormat="1" applyFont="1"/>
    <xf numFmtId="38" fontId="0" fillId="0" borderId="0" xfId="0" applyNumberFormat="1"/>
    <xf numFmtId="164" fontId="2" fillId="0" borderId="0" xfId="1" applyNumberFormat="1" applyFont="1"/>
    <xf numFmtId="38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Border="1"/>
    <xf numFmtId="38" fontId="0" fillId="0" borderId="0" xfId="0" applyNumberFormat="1" applyBorder="1"/>
    <xf numFmtId="38" fontId="2" fillId="0" borderId="0" xfId="0" applyNumberFormat="1" applyFont="1" applyBorder="1"/>
    <xf numFmtId="10" fontId="2" fillId="0" borderId="0" xfId="2" applyNumberFormat="1" applyFont="1" applyAlignment="1"/>
    <xf numFmtId="37" fontId="0" fillId="0" borderId="1" xfId="0" applyNumberFormat="1" applyBorder="1"/>
    <xf numFmtId="164" fontId="2" fillId="0" borderId="0" xfId="1" applyNumberFormat="1" applyFont="1" applyBorder="1"/>
    <xf numFmtId="10" fontId="2" fillId="0" borderId="1" xfId="2" applyNumberFormat="1" applyFont="1" applyBorder="1" applyAlignment="1"/>
    <xf numFmtId="10" fontId="2" fillId="0" borderId="1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6" fontId="1" fillId="0" borderId="2" xfId="0" applyNumberFormat="1" applyFont="1" applyBorder="1"/>
    <xf numFmtId="5" fontId="1" fillId="0" borderId="2" xfId="0" applyNumberFormat="1" applyFont="1" applyBorder="1"/>
    <xf numFmtId="6" fontId="1" fillId="0" borderId="0" xfId="0" applyNumberFormat="1" applyFont="1" applyBorder="1"/>
    <xf numFmtId="165" fontId="2" fillId="0" borderId="0" xfId="0" applyNumberFormat="1" applyFont="1"/>
    <xf numFmtId="37" fontId="2" fillId="0" borderId="0" xfId="1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workbookViewId="0">
      <selection activeCell="A5" sqref="A5"/>
    </sheetView>
  </sheetViews>
  <sheetFormatPr defaultRowHeight="15" x14ac:dyDescent="0.2"/>
  <cols>
    <col min="1" max="1" width="23.77734375" style="1" customWidth="1"/>
    <col min="2" max="2" width="1.77734375" style="1" customWidth="1"/>
    <col min="3" max="3" width="14.6640625" style="1" customWidth="1"/>
    <col min="4" max="4" width="0.88671875" style="1" customWidth="1"/>
    <col min="5" max="5" width="13.88671875" style="1" customWidth="1"/>
    <col min="6" max="6" width="1.77734375" style="1" customWidth="1"/>
    <col min="7" max="7" width="13.5546875" style="1" customWidth="1"/>
    <col min="8" max="8" width="1.77734375" style="1" customWidth="1"/>
    <col min="9" max="9" width="8.88671875" style="1"/>
    <col min="10" max="10" width="1.77734375" style="1" customWidth="1"/>
    <col min="11" max="11" width="14" style="1" customWidth="1"/>
    <col min="12" max="12" width="1.77734375" style="1" customWidth="1"/>
    <col min="13" max="13" width="12.77734375" style="1" customWidth="1"/>
    <col min="14" max="14" width="1.77734375" style="1" customWidth="1"/>
    <col min="15" max="16384" width="8.88671875" style="1"/>
  </cols>
  <sheetData>
    <row r="1" spans="1:15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.7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.75" x14ac:dyDescent="0.25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7" spans="1:15" ht="15.75" x14ac:dyDescent="0.25">
      <c r="A7" s="3"/>
      <c r="B7" s="3"/>
      <c r="C7" s="45">
        <v>2015</v>
      </c>
      <c r="D7" s="45"/>
      <c r="E7" s="45"/>
      <c r="F7" s="45"/>
      <c r="G7" s="45"/>
      <c r="H7" s="45"/>
      <c r="I7" s="45"/>
      <c r="J7" s="3"/>
      <c r="K7" s="4">
        <v>2014</v>
      </c>
      <c r="L7" s="5"/>
      <c r="M7" s="45">
        <v>2015</v>
      </c>
      <c r="N7" s="45"/>
      <c r="O7" s="45"/>
    </row>
    <row r="8" spans="1:15" ht="15.75" x14ac:dyDescent="0.25">
      <c r="A8" s="6" t="s">
        <v>3</v>
      </c>
      <c r="B8" s="3"/>
      <c r="C8" s="6" t="s">
        <v>4</v>
      </c>
      <c r="D8" s="3"/>
      <c r="E8" s="6" t="s">
        <v>5</v>
      </c>
      <c r="F8" s="3"/>
      <c r="G8" s="6" t="s">
        <v>6</v>
      </c>
      <c r="H8" s="4"/>
      <c r="I8" s="6" t="s">
        <v>7</v>
      </c>
      <c r="J8" s="3"/>
      <c r="K8" s="6" t="s">
        <v>4</v>
      </c>
      <c r="L8" s="3"/>
      <c r="M8" s="6" t="s">
        <v>6</v>
      </c>
      <c r="N8" s="3"/>
      <c r="O8" s="6" t="s">
        <v>7</v>
      </c>
    </row>
    <row r="10" spans="1:15" ht="15.75" customHeight="1" x14ac:dyDescent="0.2">
      <c r="A10" s="7" t="s">
        <v>8</v>
      </c>
      <c r="C10" s="8">
        <v>1060668000</v>
      </c>
      <c r="E10" s="8">
        <v>954436000</v>
      </c>
      <c r="G10" s="9">
        <f>+C10-E10</f>
        <v>106232000</v>
      </c>
      <c r="I10" s="10">
        <f>IF(E10=0,0,G10/E10)</f>
        <v>0.11130342945991141</v>
      </c>
      <c r="K10" s="9">
        <v>987528000</v>
      </c>
      <c r="M10" s="9">
        <f>+C10-K10</f>
        <v>73140000</v>
      </c>
      <c r="O10" s="10">
        <f>+M10/K10</f>
        <v>7.406372275013974E-2</v>
      </c>
    </row>
    <row r="11" spans="1:15" ht="15.75" customHeight="1" x14ac:dyDescent="0.2">
      <c r="A11" s="7" t="s">
        <v>9</v>
      </c>
      <c r="C11" s="11">
        <v>60872000</v>
      </c>
      <c r="E11" s="11">
        <v>57766000</v>
      </c>
      <c r="G11" s="11">
        <f>+C11-E11</f>
        <v>3106000</v>
      </c>
      <c r="I11" s="10">
        <f>IF(E11=0,0,G11/E11)</f>
        <v>5.376865284077139E-2</v>
      </c>
      <c r="K11" s="11">
        <v>59014000</v>
      </c>
      <c r="M11" s="12">
        <f>+C11-K11</f>
        <v>1858000</v>
      </c>
      <c r="O11" s="10">
        <f>+M11/K11</f>
        <v>3.1484054631104486E-2</v>
      </c>
    </row>
    <row r="12" spans="1:15" ht="15.75" customHeight="1" x14ac:dyDescent="0.2">
      <c r="A12" s="7" t="s">
        <v>10</v>
      </c>
      <c r="C12" s="11">
        <v>34156000</v>
      </c>
      <c r="E12" s="11">
        <v>33931000</v>
      </c>
      <c r="G12" s="11">
        <f>+C12-E12</f>
        <v>225000</v>
      </c>
      <c r="I12" s="10">
        <f>IF(E12=0,0,G12/E12)</f>
        <v>6.6311042999027438E-3</v>
      </c>
      <c r="K12" s="11">
        <v>31136000</v>
      </c>
      <c r="M12" s="12">
        <f>+C12-K12</f>
        <v>3020000</v>
      </c>
      <c r="O12" s="10">
        <f>+M12/K12</f>
        <v>9.6993833504624871E-2</v>
      </c>
    </row>
    <row r="13" spans="1:15" ht="15.75" customHeight="1" x14ac:dyDescent="0.2">
      <c r="A13" s="7" t="s">
        <v>11</v>
      </c>
      <c r="C13" s="11">
        <v>74025000</v>
      </c>
      <c r="E13" s="11">
        <v>70187000</v>
      </c>
      <c r="G13" s="11">
        <f>+C13-E13</f>
        <v>3838000</v>
      </c>
      <c r="I13" s="10">
        <f>IF(E13=0,0,G13/E13)</f>
        <v>5.468249105959793E-2</v>
      </c>
      <c r="K13" s="11">
        <v>69819000</v>
      </c>
      <c r="M13" s="12">
        <f>+C13-K13</f>
        <v>4206000</v>
      </c>
      <c r="O13" s="10">
        <f>+M13/K13</f>
        <v>6.0241481545138142E-2</v>
      </c>
    </row>
    <row r="14" spans="1:15" ht="15.75" customHeight="1" x14ac:dyDescent="0.2">
      <c r="A14" s="7" t="s">
        <v>12</v>
      </c>
      <c r="C14" s="13">
        <v>3584000</v>
      </c>
      <c r="E14" s="13">
        <v>3582000</v>
      </c>
      <c r="G14" s="13">
        <f>+C14-E14</f>
        <v>2000</v>
      </c>
      <c r="I14" s="14">
        <f>IF(E14=0,0,G14/E14)</f>
        <v>5.5834729201563373E-4</v>
      </c>
      <c r="K14" s="13">
        <v>3583000</v>
      </c>
      <c r="M14" s="15">
        <f>+C14-K14</f>
        <v>1000</v>
      </c>
      <c r="O14" s="14">
        <f>+M14/K14</f>
        <v>2.7909572983533354E-4</v>
      </c>
    </row>
    <row r="15" spans="1:15" ht="15.75" customHeight="1" x14ac:dyDescent="0.2">
      <c r="A15" s="7"/>
      <c r="C15" s="16"/>
      <c r="E15" s="16"/>
      <c r="G15" s="16"/>
      <c r="I15" s="17"/>
      <c r="K15" s="16"/>
      <c r="M15" s="12"/>
      <c r="O15" s="10"/>
    </row>
    <row r="16" spans="1:15" ht="15.75" customHeight="1" thickBot="1" x14ac:dyDescent="0.3">
      <c r="A16" s="18" t="s">
        <v>13</v>
      </c>
      <c r="C16" s="19">
        <f>SUM(C10:C14)</f>
        <v>1233305000</v>
      </c>
      <c r="D16" s="20"/>
      <c r="E16" s="19">
        <f>SUM(E10:E14)</f>
        <v>1119902000</v>
      </c>
      <c r="F16" s="20"/>
      <c r="G16" s="19">
        <f>SUM(G10:G14)</f>
        <v>113403000</v>
      </c>
      <c r="H16" s="20"/>
      <c r="I16" s="21">
        <f>IF(E16=0,0,G16/E16)</f>
        <v>0.10126153895608724</v>
      </c>
      <c r="J16" s="20"/>
      <c r="K16" s="19">
        <f>SUM(K10:K14)</f>
        <v>1151080000</v>
      </c>
      <c r="L16" s="20"/>
      <c r="M16" s="19">
        <f>SUM(M10:M14)</f>
        <v>82225000</v>
      </c>
      <c r="N16" s="20"/>
      <c r="O16" s="21">
        <f>+M16/K16</f>
        <v>7.1432915175313624E-2</v>
      </c>
    </row>
    <row r="17" spans="1:15" ht="15.75" thickTop="1" x14ac:dyDescent="0.2"/>
    <row r="21" spans="1:15" ht="15.75" x14ac:dyDescent="0.25">
      <c r="A21" s="44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5.75" x14ac:dyDescent="0.25">
      <c r="A22" s="44" t="str">
        <f>A3</f>
        <v>September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.75" x14ac:dyDescent="0.25">
      <c r="A23" s="44" t="s">
        <v>41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.75" x14ac:dyDescent="0.25">
      <c r="A26" s="3"/>
      <c r="B26" s="3"/>
      <c r="C26" s="45">
        <f>C7</f>
        <v>2015</v>
      </c>
      <c r="D26" s="45"/>
      <c r="E26" s="45"/>
      <c r="F26" s="45"/>
      <c r="G26" s="45"/>
      <c r="H26" s="45"/>
      <c r="I26" s="45"/>
      <c r="J26" s="3"/>
      <c r="K26" s="4">
        <f>K7</f>
        <v>2014</v>
      </c>
      <c r="L26" s="5"/>
      <c r="M26" s="45">
        <f>M7</f>
        <v>2015</v>
      </c>
      <c r="N26" s="45"/>
      <c r="O26" s="45"/>
    </row>
    <row r="27" spans="1:15" ht="15.75" x14ac:dyDescent="0.25">
      <c r="A27" s="6" t="s">
        <v>15</v>
      </c>
      <c r="B27" s="3"/>
      <c r="C27" s="6" t="s">
        <v>4</v>
      </c>
      <c r="D27" s="3"/>
      <c r="E27" s="6" t="s">
        <v>5</v>
      </c>
      <c r="F27" s="3"/>
      <c r="G27" s="6" t="s">
        <v>6</v>
      </c>
      <c r="H27" s="4"/>
      <c r="I27" s="6" t="s">
        <v>7</v>
      </c>
      <c r="J27" s="3"/>
      <c r="K27" s="6" t="s">
        <v>4</v>
      </c>
      <c r="L27" s="3"/>
      <c r="M27" s="6" t="s">
        <v>6</v>
      </c>
      <c r="N27" s="3"/>
      <c r="O27" s="6" t="s">
        <v>7</v>
      </c>
    </row>
    <row r="29" spans="1:15" x14ac:dyDescent="0.2">
      <c r="A29" s="23" t="s">
        <v>16</v>
      </c>
      <c r="C29" s="24">
        <v>360754000</v>
      </c>
      <c r="E29" s="25">
        <v>289900000</v>
      </c>
      <c r="G29" s="9">
        <f t="shared" ref="G29:G48" si="0">+C29-E29</f>
        <v>70854000</v>
      </c>
      <c r="H29" s="9"/>
      <c r="I29" s="10">
        <f t="shared" ref="I29:I46" si="1">IF(E29=0,0,G29/E29)</f>
        <v>0.24440841669541222</v>
      </c>
      <c r="K29" s="25">
        <v>318497000</v>
      </c>
      <c r="M29" s="9">
        <f t="shared" ref="M29:M48" si="2">+C29-K29</f>
        <v>42257000</v>
      </c>
      <c r="O29" s="10">
        <f t="shared" ref="O29:O47" si="3">+M29/K29</f>
        <v>0.13267628894463684</v>
      </c>
    </row>
    <row r="30" spans="1:15" x14ac:dyDescent="0.2">
      <c r="A30" s="23" t="s">
        <v>17</v>
      </c>
      <c r="C30" s="26">
        <v>2627000</v>
      </c>
      <c r="E30" s="12">
        <v>1651000</v>
      </c>
      <c r="G30" s="27">
        <f t="shared" si="0"/>
        <v>976000</v>
      </c>
      <c r="H30" s="27"/>
      <c r="I30" s="10">
        <f t="shared" si="1"/>
        <v>0.59115687462144151</v>
      </c>
      <c r="K30" s="12">
        <v>1796000</v>
      </c>
      <c r="M30" s="12">
        <f t="shared" si="2"/>
        <v>831000</v>
      </c>
      <c r="O30" s="10">
        <f t="shared" si="3"/>
        <v>0.46269487750556793</v>
      </c>
    </row>
    <row r="31" spans="1:15" x14ac:dyDescent="0.2">
      <c r="A31" s="23" t="s">
        <v>18</v>
      </c>
      <c r="C31" s="26">
        <v>9539000.0000000019</v>
      </c>
      <c r="E31" s="28">
        <v>4931000</v>
      </c>
      <c r="G31" s="27">
        <f t="shared" si="0"/>
        <v>4608000.0000000019</v>
      </c>
      <c r="H31" s="27"/>
      <c r="I31" s="10">
        <f t="shared" si="1"/>
        <v>0.93449604542689146</v>
      </c>
      <c r="K31" s="28">
        <v>8677999.9999999981</v>
      </c>
      <c r="M31" s="12">
        <f t="shared" si="2"/>
        <v>861000.00000000373</v>
      </c>
      <c r="O31" s="10">
        <f t="shared" si="3"/>
        <v>9.9216409310901574E-2</v>
      </c>
    </row>
    <row r="32" spans="1:15" x14ac:dyDescent="0.2">
      <c r="A32" s="23" t="s">
        <v>19</v>
      </c>
      <c r="C32" s="26">
        <v>56502000</v>
      </c>
      <c r="E32" s="28">
        <v>53356000</v>
      </c>
      <c r="G32" s="27">
        <f t="shared" si="0"/>
        <v>3146000</v>
      </c>
      <c r="H32" s="27"/>
      <c r="I32" s="10">
        <f t="shared" si="1"/>
        <v>5.8962440962590901E-2</v>
      </c>
      <c r="K32" s="28">
        <v>53852000</v>
      </c>
      <c r="M32" s="12">
        <f t="shared" si="2"/>
        <v>2650000</v>
      </c>
      <c r="O32" s="10">
        <f t="shared" si="3"/>
        <v>4.9208943029042558E-2</v>
      </c>
    </row>
    <row r="33" spans="1:15" x14ac:dyDescent="0.2">
      <c r="A33" s="23" t="s">
        <v>20</v>
      </c>
      <c r="C33" s="26">
        <v>5747000</v>
      </c>
      <c r="E33" s="28">
        <v>5637000</v>
      </c>
      <c r="G33" s="27">
        <f t="shared" si="0"/>
        <v>110000</v>
      </c>
      <c r="H33" s="27"/>
      <c r="I33" s="10">
        <f t="shared" si="1"/>
        <v>1.9513925847081781E-2</v>
      </c>
      <c r="K33" s="28">
        <v>5583000</v>
      </c>
      <c r="M33" s="12">
        <f t="shared" si="2"/>
        <v>164000</v>
      </c>
      <c r="O33" s="10">
        <f t="shared" si="3"/>
        <v>2.9374888053018092E-2</v>
      </c>
    </row>
    <row r="34" spans="1:15" x14ac:dyDescent="0.2">
      <c r="A34" s="23" t="s">
        <v>21</v>
      </c>
      <c r="C34" s="26">
        <v>22641000</v>
      </c>
      <c r="E34" s="28">
        <v>20199000</v>
      </c>
      <c r="G34" s="27">
        <f t="shared" si="0"/>
        <v>2442000</v>
      </c>
      <c r="H34" s="27"/>
      <c r="I34" s="10">
        <f t="shared" si="1"/>
        <v>0.12089707411257983</v>
      </c>
      <c r="K34" s="28">
        <v>21283000</v>
      </c>
      <c r="M34" s="12">
        <f t="shared" si="2"/>
        <v>1358000</v>
      </c>
      <c r="O34" s="10">
        <f t="shared" si="3"/>
        <v>6.3806794154959351E-2</v>
      </c>
    </row>
    <row r="35" spans="1:15" x14ac:dyDescent="0.2">
      <c r="A35" s="23" t="s">
        <v>22</v>
      </c>
      <c r="C35" s="26">
        <v>1531000</v>
      </c>
      <c r="E35" s="28">
        <v>1580000</v>
      </c>
      <c r="G35" s="27">
        <f t="shared" si="0"/>
        <v>-49000</v>
      </c>
      <c r="H35" s="27"/>
      <c r="I35" s="10">
        <f t="shared" si="1"/>
        <v>-3.10126582278481E-2</v>
      </c>
      <c r="K35" s="28">
        <v>1548000</v>
      </c>
      <c r="M35" s="12">
        <f t="shared" si="2"/>
        <v>-17000</v>
      </c>
      <c r="O35" s="10">
        <f t="shared" si="3"/>
        <v>-1.0981912144702842E-2</v>
      </c>
    </row>
    <row r="36" spans="1:15" x14ac:dyDescent="0.2">
      <c r="A36" s="23" t="s">
        <v>23</v>
      </c>
      <c r="C36" s="28">
        <f>C16-SUM(C29:C35,C37:C48)</f>
        <v>20104000</v>
      </c>
      <c r="E36" s="28">
        <f>E16-SUM(E29:E35,E37:E48)</f>
        <v>19645000</v>
      </c>
      <c r="G36" s="27">
        <f t="shared" si="0"/>
        <v>459000</v>
      </c>
      <c r="H36" s="27"/>
      <c r="I36" s="10">
        <f t="shared" si="1"/>
        <v>2.3364723848307456E-2</v>
      </c>
      <c r="K36" s="28">
        <v>19983000</v>
      </c>
      <c r="M36" s="12">
        <f t="shared" si="2"/>
        <v>121000</v>
      </c>
      <c r="O36" s="10">
        <f t="shared" si="3"/>
        <v>6.0551468748436168E-3</v>
      </c>
    </row>
    <row r="37" spans="1:15" x14ac:dyDescent="0.2">
      <c r="A37" s="23" t="s">
        <v>24</v>
      </c>
      <c r="C37" s="26">
        <v>1778000</v>
      </c>
      <c r="E37" s="28">
        <v>1431000</v>
      </c>
      <c r="G37" s="27">
        <f t="shared" si="0"/>
        <v>347000</v>
      </c>
      <c r="H37" s="27"/>
      <c r="I37" s="10">
        <f t="shared" si="1"/>
        <v>0.24248777078965758</v>
      </c>
      <c r="K37" s="28">
        <v>969000</v>
      </c>
      <c r="M37" s="12">
        <f t="shared" si="2"/>
        <v>809000</v>
      </c>
      <c r="O37" s="10">
        <f t="shared" si="3"/>
        <v>0.83488132094943246</v>
      </c>
    </row>
    <row r="38" spans="1:15" x14ac:dyDescent="0.2">
      <c r="A38" s="23" t="s">
        <v>25</v>
      </c>
      <c r="C38" s="26">
        <v>7830000</v>
      </c>
      <c r="E38" s="28">
        <v>7132000</v>
      </c>
      <c r="G38" s="27">
        <f t="shared" si="0"/>
        <v>698000</v>
      </c>
      <c r="H38" s="27"/>
      <c r="I38" s="10">
        <f t="shared" si="1"/>
        <v>9.7868760515984296E-2</v>
      </c>
      <c r="K38" s="28">
        <v>7033000</v>
      </c>
      <c r="M38" s="12">
        <f t="shared" si="2"/>
        <v>797000</v>
      </c>
      <c r="O38" s="10">
        <f t="shared" si="3"/>
        <v>0.11332290629887673</v>
      </c>
    </row>
    <row r="39" spans="1:15" x14ac:dyDescent="0.2">
      <c r="A39" s="23" t="s">
        <v>26</v>
      </c>
      <c r="C39" s="26">
        <v>3476000</v>
      </c>
      <c r="E39" s="28">
        <v>2725000</v>
      </c>
      <c r="G39" s="27">
        <f t="shared" si="0"/>
        <v>751000</v>
      </c>
      <c r="H39" s="27"/>
      <c r="I39" s="10">
        <f t="shared" si="1"/>
        <v>0.27559633027522934</v>
      </c>
      <c r="K39" s="28">
        <v>8956000</v>
      </c>
      <c r="M39" s="12">
        <f t="shared" si="2"/>
        <v>-5480000</v>
      </c>
      <c r="O39" s="10">
        <f t="shared" si="3"/>
        <v>-0.61188030370701207</v>
      </c>
    </row>
    <row r="40" spans="1:15" x14ac:dyDescent="0.2">
      <c r="A40" s="23" t="s">
        <v>27</v>
      </c>
      <c r="C40" s="26">
        <v>23287000</v>
      </c>
      <c r="E40" s="28">
        <v>20482000</v>
      </c>
      <c r="G40" s="27">
        <f t="shared" si="0"/>
        <v>2805000</v>
      </c>
      <c r="H40" s="27"/>
      <c r="I40" s="10">
        <f t="shared" si="1"/>
        <v>0.13694951664876476</v>
      </c>
      <c r="K40" s="28">
        <v>27268000</v>
      </c>
      <c r="M40" s="12">
        <f t="shared" si="2"/>
        <v>-3981000</v>
      </c>
      <c r="O40" s="10">
        <f t="shared" si="3"/>
        <v>-0.14599530585301451</v>
      </c>
    </row>
    <row r="41" spans="1:15" x14ac:dyDescent="0.2">
      <c r="A41" s="23" t="s">
        <v>28</v>
      </c>
      <c r="C41" s="26">
        <v>187000</v>
      </c>
      <c r="E41" s="28">
        <v>203000</v>
      </c>
      <c r="G41" s="27">
        <f t="shared" si="0"/>
        <v>-16000</v>
      </c>
      <c r="H41" s="27"/>
      <c r="I41" s="10">
        <f t="shared" si="1"/>
        <v>-7.8817733990147784E-2</v>
      </c>
      <c r="K41" s="28">
        <v>802000</v>
      </c>
      <c r="M41" s="12">
        <f t="shared" si="2"/>
        <v>-615000</v>
      </c>
      <c r="O41" s="10">
        <f t="shared" si="3"/>
        <v>-0.76683291770573569</v>
      </c>
    </row>
    <row r="42" spans="1:15" x14ac:dyDescent="0.2">
      <c r="A42" s="23" t="s">
        <v>29</v>
      </c>
      <c r="C42" s="26">
        <v>35750000</v>
      </c>
      <c r="E42" s="28">
        <v>34761000</v>
      </c>
      <c r="G42" s="27">
        <f t="shared" si="0"/>
        <v>989000</v>
      </c>
      <c r="H42" s="27"/>
      <c r="I42" s="10">
        <f t="shared" si="1"/>
        <v>2.8451425448059606E-2</v>
      </c>
      <c r="K42" s="28">
        <v>33749000</v>
      </c>
      <c r="M42" s="12">
        <f t="shared" si="2"/>
        <v>2001000</v>
      </c>
      <c r="O42" s="10">
        <f t="shared" si="3"/>
        <v>5.9290645648759965E-2</v>
      </c>
    </row>
    <row r="43" spans="1:15" x14ac:dyDescent="0.2">
      <c r="A43" s="23" t="s">
        <v>30</v>
      </c>
      <c r="C43" s="26">
        <v>4524000</v>
      </c>
      <c r="E43" s="28">
        <v>4805000</v>
      </c>
      <c r="G43" s="27">
        <f t="shared" si="0"/>
        <v>-281000</v>
      </c>
      <c r="H43" s="27"/>
      <c r="I43" s="10">
        <f t="shared" si="1"/>
        <v>-5.8480749219562957E-2</v>
      </c>
      <c r="K43" s="28">
        <v>4404000</v>
      </c>
      <c r="M43" s="12">
        <f t="shared" si="2"/>
        <v>120000</v>
      </c>
      <c r="O43" s="10">
        <f t="shared" si="3"/>
        <v>2.7247956403269755E-2</v>
      </c>
    </row>
    <row r="44" spans="1:15" x14ac:dyDescent="0.2">
      <c r="A44" s="23" t="s">
        <v>31</v>
      </c>
      <c r="C44" s="26">
        <v>662239000</v>
      </c>
      <c r="E44" s="28">
        <v>637862000</v>
      </c>
      <c r="G44" s="27">
        <f t="shared" si="0"/>
        <v>24377000</v>
      </c>
      <c r="H44" s="27"/>
      <c r="I44" s="10">
        <f t="shared" si="1"/>
        <v>3.8216730264539978E-2</v>
      </c>
      <c r="K44" s="28">
        <v>622114000</v>
      </c>
      <c r="M44" s="12">
        <f t="shared" si="2"/>
        <v>40125000</v>
      </c>
      <c r="O44" s="10">
        <f t="shared" si="3"/>
        <v>6.4497825157447022E-2</v>
      </c>
    </row>
    <row r="45" spans="1:15" x14ac:dyDescent="0.2">
      <c r="A45" s="23" t="s">
        <v>32</v>
      </c>
      <c r="C45" s="26">
        <v>14616000</v>
      </c>
      <c r="E45" s="28">
        <v>13358000</v>
      </c>
      <c r="G45" s="27">
        <f t="shared" si="0"/>
        <v>1258000</v>
      </c>
      <c r="H45" s="27"/>
      <c r="I45" s="10">
        <f t="shared" si="1"/>
        <v>9.4175774816589314E-2</v>
      </c>
      <c r="K45" s="28">
        <v>14361000</v>
      </c>
      <c r="L45" s="29"/>
      <c r="M45" s="12">
        <f t="shared" si="2"/>
        <v>255000</v>
      </c>
      <c r="O45" s="10">
        <f t="shared" si="3"/>
        <v>1.7756423647378318E-2</v>
      </c>
    </row>
    <row r="46" spans="1:15" x14ac:dyDescent="0.2">
      <c r="A46" s="23" t="s">
        <v>33</v>
      </c>
      <c r="C46" s="26">
        <v>160000</v>
      </c>
      <c r="E46" s="28">
        <v>233000</v>
      </c>
      <c r="G46" s="27">
        <f t="shared" si="0"/>
        <v>-73000</v>
      </c>
      <c r="H46" s="27"/>
      <c r="I46" s="10">
        <f t="shared" si="1"/>
        <v>-0.31330472103004292</v>
      </c>
      <c r="K46" s="28">
        <v>191000</v>
      </c>
      <c r="M46" s="12">
        <f t="shared" si="2"/>
        <v>-31000</v>
      </c>
      <c r="O46" s="10">
        <f t="shared" si="3"/>
        <v>-0.16230366492146597</v>
      </c>
    </row>
    <row r="47" spans="1:15" x14ac:dyDescent="0.2">
      <c r="A47" s="30" t="s">
        <v>34</v>
      </c>
      <c r="B47" s="20"/>
      <c r="C47" s="31">
        <v>13000</v>
      </c>
      <c r="D47" s="20"/>
      <c r="E47" s="32">
        <v>11000</v>
      </c>
      <c r="F47" s="20"/>
      <c r="G47" s="27">
        <f t="shared" si="0"/>
        <v>2000</v>
      </c>
      <c r="H47" s="27"/>
      <c r="I47" s="33">
        <f>IF(E47=0,"        NA",G47/E47)</f>
        <v>0.18181818181818182</v>
      </c>
      <c r="J47" s="20"/>
      <c r="K47" s="32">
        <v>13000</v>
      </c>
      <c r="L47" s="20"/>
      <c r="M47" s="12">
        <f t="shared" si="2"/>
        <v>0</v>
      </c>
      <c r="N47" s="20"/>
      <c r="O47" s="17">
        <f t="shared" si="3"/>
        <v>0</v>
      </c>
    </row>
    <row r="48" spans="1:15" x14ac:dyDescent="0.2">
      <c r="A48" s="30" t="s">
        <v>35</v>
      </c>
      <c r="B48" s="20"/>
      <c r="C48" s="34">
        <v>0</v>
      </c>
      <c r="D48" s="20"/>
      <c r="E48" s="15">
        <v>0</v>
      </c>
      <c r="F48" s="20"/>
      <c r="G48" s="15">
        <f t="shared" si="0"/>
        <v>0</v>
      </c>
      <c r="H48" s="35"/>
      <c r="I48" s="36" t="str">
        <f>IF(E48=0,"        NA",G48/E48)</f>
        <v xml:space="preserve">        NA</v>
      </c>
      <c r="J48" s="20"/>
      <c r="K48" s="15">
        <v>0</v>
      </c>
      <c r="L48" s="20"/>
      <c r="M48" s="15">
        <f t="shared" si="2"/>
        <v>0</v>
      </c>
      <c r="N48" s="20"/>
      <c r="O48" s="37" t="s">
        <v>36</v>
      </c>
    </row>
    <row r="49" spans="1:15" x14ac:dyDescent="0.2">
      <c r="A49" s="23"/>
      <c r="B49" s="20"/>
      <c r="D49" s="20"/>
      <c r="F49" s="20"/>
      <c r="H49" s="20"/>
      <c r="J49" s="20"/>
      <c r="L49" s="20"/>
      <c r="N49" s="20"/>
      <c r="O49" s="10"/>
    </row>
    <row r="50" spans="1:15" ht="16.5" thickBot="1" x14ac:dyDescent="0.3">
      <c r="A50" s="38" t="s">
        <v>37</v>
      </c>
      <c r="B50" s="20"/>
      <c r="C50" s="39">
        <f>C16</f>
        <v>1233305000</v>
      </c>
      <c r="D50" s="3"/>
      <c r="E50" s="39">
        <f>SUM(E29:E48)</f>
        <v>1119902000</v>
      </c>
      <c r="F50" s="3"/>
      <c r="G50" s="40">
        <f>SUM(G29:G48)</f>
        <v>113403000</v>
      </c>
      <c r="H50" s="41"/>
      <c r="I50" s="21">
        <f>IF(E50=0,0,G50/E50)</f>
        <v>0.10126153895608724</v>
      </c>
      <c r="J50" s="3"/>
      <c r="K50" s="39">
        <f>SUM(K29:K48)</f>
        <v>1151080000</v>
      </c>
      <c r="L50" s="3"/>
      <c r="M50" s="40">
        <f>SUM(M29:M48)</f>
        <v>82225000</v>
      </c>
      <c r="N50" s="3"/>
      <c r="O50" s="21">
        <f>+M50/K50</f>
        <v>7.1432915175313624E-2</v>
      </c>
    </row>
    <row r="51" spans="1:15" ht="15.75" thickTop="1" x14ac:dyDescent="0.2">
      <c r="B51" s="20"/>
      <c r="F51" s="20"/>
      <c r="H51" s="20"/>
      <c r="J51" s="20"/>
      <c r="L51" s="20"/>
      <c r="N51" s="20"/>
    </row>
    <row r="52" spans="1:15" x14ac:dyDescent="0.2">
      <c r="B52" s="20"/>
      <c r="C52" s="42"/>
      <c r="K52" s="42"/>
      <c r="M52" s="42"/>
    </row>
    <row r="58" spans="1:15" x14ac:dyDescent="0.2">
      <c r="A58" s="23"/>
    </row>
  </sheetData>
  <mergeCells count="11">
    <mergeCell ref="A1:O1"/>
    <mergeCell ref="A2:O2"/>
    <mergeCell ref="A3:O3"/>
    <mergeCell ref="A4:O4"/>
    <mergeCell ref="C7:I7"/>
    <mergeCell ref="M7:O7"/>
    <mergeCell ref="A21:O21"/>
    <mergeCell ref="A22:O22"/>
    <mergeCell ref="A23:O23"/>
    <mergeCell ref="C26:I26"/>
    <mergeCell ref="M26:O26"/>
  </mergeCells>
  <printOptions horizontalCentered="1"/>
  <pageMargins left="0.5" right="0.5" top="0.75" bottom="1" header="0.5" footer="0.5"/>
  <pageSetup scale="65" orientation="portrait" r:id="rId1"/>
  <headerFooter alignWithMargins="0"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5" zoomScaleNormal="85" workbookViewId="0">
      <selection activeCell="A7" sqref="A7"/>
    </sheetView>
  </sheetViews>
  <sheetFormatPr defaultRowHeight="15" x14ac:dyDescent="0.2"/>
  <cols>
    <col min="1" max="1" width="23.77734375" style="1" customWidth="1"/>
    <col min="2" max="2" width="1.77734375" style="1" customWidth="1"/>
    <col min="3" max="3" width="14.6640625" style="1" customWidth="1"/>
    <col min="4" max="4" width="0.88671875" style="1" customWidth="1"/>
    <col min="5" max="5" width="14.77734375" style="1" bestFit="1" customWidth="1"/>
    <col min="6" max="6" width="1.77734375" style="1" customWidth="1"/>
    <col min="7" max="7" width="13.77734375" style="1" customWidth="1"/>
    <col min="8" max="8" width="1.77734375" style="1" customWidth="1"/>
    <col min="9" max="9" width="8.88671875" style="1"/>
    <col min="10" max="10" width="1.77734375" style="1" customWidth="1"/>
    <col min="11" max="11" width="14.33203125" style="1" customWidth="1"/>
    <col min="12" max="12" width="1.77734375" style="1" customWidth="1"/>
    <col min="13" max="13" width="13.77734375" style="1" customWidth="1"/>
    <col min="14" max="14" width="1.77734375" style="1" customWidth="1"/>
    <col min="15" max="16384" width="8.88671875" style="1"/>
  </cols>
  <sheetData>
    <row r="1" spans="1:15" ht="15.75" x14ac:dyDescent="0.2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.75" x14ac:dyDescent="0.2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.75" x14ac:dyDescent="0.25">
      <c r="A4" s="44" t="s">
        <v>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5.75" x14ac:dyDescent="0.25">
      <c r="A5" s="44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5" ht="15.75" x14ac:dyDescent="0.25">
      <c r="A7" s="3"/>
      <c r="B7" s="3"/>
      <c r="C7" s="45" t="s">
        <v>42</v>
      </c>
      <c r="D7" s="45"/>
      <c r="E7" s="45"/>
      <c r="F7" s="45"/>
      <c r="G7" s="45"/>
      <c r="H7" s="45"/>
      <c r="I7" s="45"/>
      <c r="J7" s="3"/>
      <c r="K7" s="4" t="s">
        <v>43</v>
      </c>
      <c r="L7" s="5"/>
      <c r="M7" s="45" t="s">
        <v>41</v>
      </c>
      <c r="N7" s="45"/>
      <c r="O7" s="45"/>
    </row>
    <row r="8" spans="1:15" ht="15.75" x14ac:dyDescent="0.25">
      <c r="A8" s="6" t="s">
        <v>3</v>
      </c>
      <c r="B8" s="3"/>
      <c r="C8" s="6" t="s">
        <v>4</v>
      </c>
      <c r="D8" s="3"/>
      <c r="E8" s="6" t="s">
        <v>5</v>
      </c>
      <c r="F8" s="3"/>
      <c r="G8" s="6" t="s">
        <v>6</v>
      </c>
      <c r="H8" s="4"/>
      <c r="I8" s="6" t="s">
        <v>7</v>
      </c>
      <c r="J8" s="3"/>
      <c r="K8" s="6" t="s">
        <v>4</v>
      </c>
      <c r="L8" s="3"/>
      <c r="M8" s="6" t="s">
        <v>6</v>
      </c>
      <c r="N8" s="3"/>
      <c r="O8" s="6" t="s">
        <v>7</v>
      </c>
    </row>
    <row r="10" spans="1:15" ht="15.75" customHeight="1" x14ac:dyDescent="0.2">
      <c r="A10" s="7" t="s">
        <v>8</v>
      </c>
      <c r="C10" s="8">
        <v>1751654000</v>
      </c>
      <c r="E10" s="8">
        <v>1634834000</v>
      </c>
      <c r="G10" s="9">
        <f>+C10-E10</f>
        <v>116820000</v>
      </c>
      <c r="I10" s="10">
        <f>IF(E10=0,0,G10/E10)</f>
        <v>7.1456796225182501E-2</v>
      </c>
      <c r="K10" s="9">
        <v>1675381000</v>
      </c>
      <c r="M10" s="9">
        <f>+C10-K10</f>
        <v>76273000</v>
      </c>
      <c r="O10" s="10">
        <f>+M10/K10</f>
        <v>4.5525763990399794E-2</v>
      </c>
    </row>
    <row r="11" spans="1:15" ht="15.75" customHeight="1" x14ac:dyDescent="0.2">
      <c r="A11" s="7" t="s">
        <v>9</v>
      </c>
      <c r="C11" s="11">
        <v>122157000</v>
      </c>
      <c r="E11" s="11">
        <v>114922000</v>
      </c>
      <c r="G11" s="11">
        <f>+C11-E11</f>
        <v>7235000</v>
      </c>
      <c r="I11" s="10">
        <f>IF(E11=0,0,G11/E11)</f>
        <v>6.2955743895859798E-2</v>
      </c>
      <c r="K11" s="11">
        <v>116624000</v>
      </c>
      <c r="M11" s="12">
        <f>+C11-K11</f>
        <v>5533000</v>
      </c>
      <c r="O11" s="10">
        <f>+M11/K11</f>
        <v>4.7443064892303474E-2</v>
      </c>
    </row>
    <row r="12" spans="1:15" ht="15.75" customHeight="1" x14ac:dyDescent="0.2">
      <c r="A12" s="7" t="s">
        <v>10</v>
      </c>
      <c r="C12" s="11">
        <v>68376000</v>
      </c>
      <c r="E12" s="11">
        <v>67923000</v>
      </c>
      <c r="G12" s="11">
        <f>+C12-E12</f>
        <v>453000</v>
      </c>
      <c r="I12" s="10">
        <f>IF(E12=0,0,G12/E12)</f>
        <v>6.6693167262930082E-3</v>
      </c>
      <c r="K12" s="11">
        <v>62349000</v>
      </c>
      <c r="M12" s="12">
        <f>+C12-K12</f>
        <v>6027000</v>
      </c>
      <c r="O12" s="10">
        <f>+M12/K12</f>
        <v>9.6665543954193328E-2</v>
      </c>
    </row>
    <row r="13" spans="1:15" ht="15.75" customHeight="1" x14ac:dyDescent="0.2">
      <c r="A13" s="7" t="s">
        <v>11</v>
      </c>
      <c r="C13" s="11">
        <v>182379000</v>
      </c>
      <c r="E13" s="11">
        <v>174353000</v>
      </c>
      <c r="G13" s="11">
        <f>+C13-E13</f>
        <v>8026000</v>
      </c>
      <c r="I13" s="10">
        <f>IF(E13=0,0,G13/E13)</f>
        <v>4.6033047897082353E-2</v>
      </c>
      <c r="K13" s="11">
        <v>159518000</v>
      </c>
      <c r="M13" s="12">
        <f>+C13-K13</f>
        <v>22861000</v>
      </c>
      <c r="O13" s="10">
        <f>+M13/K13</f>
        <v>0.14331298035331436</v>
      </c>
    </row>
    <row r="14" spans="1:15" ht="15.75" customHeight="1" x14ac:dyDescent="0.2">
      <c r="A14" s="7" t="s">
        <v>12</v>
      </c>
      <c r="C14" s="13">
        <v>7166000</v>
      </c>
      <c r="E14" s="13">
        <v>7167000</v>
      </c>
      <c r="G14" s="13">
        <f>+C14-E14</f>
        <v>-1000</v>
      </c>
      <c r="I14" s="14">
        <f>IF(E14=0,0,G14/E14)</f>
        <v>-1.3952839402818474E-4</v>
      </c>
      <c r="K14" s="13">
        <v>7167000</v>
      </c>
      <c r="M14" s="15">
        <f>+C14-K14</f>
        <v>-1000</v>
      </c>
      <c r="O14" s="14">
        <f>+M14/K14</f>
        <v>-1.3952839402818474E-4</v>
      </c>
    </row>
    <row r="15" spans="1:15" ht="15.75" customHeight="1" x14ac:dyDescent="0.2">
      <c r="A15" s="7"/>
      <c r="C15" s="16"/>
      <c r="E15" s="16"/>
      <c r="G15" s="16"/>
      <c r="I15" s="17"/>
      <c r="K15" s="16"/>
      <c r="M15" s="12"/>
      <c r="O15" s="10"/>
    </row>
    <row r="16" spans="1:15" ht="15.75" customHeight="1" thickBot="1" x14ac:dyDescent="0.3">
      <c r="A16" s="18" t="s">
        <v>13</v>
      </c>
      <c r="C16" s="19">
        <f>SUM(C10:C14)</f>
        <v>2131732000</v>
      </c>
      <c r="D16" s="20"/>
      <c r="E16" s="19">
        <f>SUM(E10:E14)</f>
        <v>1999199000</v>
      </c>
      <c r="F16" s="20"/>
      <c r="G16" s="19">
        <f>SUM(G10:G14)</f>
        <v>132533000</v>
      </c>
      <c r="H16" s="20"/>
      <c r="I16" s="21">
        <f>IF(E16=0,0,G16/E16)</f>
        <v>6.6293050366671852E-2</v>
      </c>
      <c r="J16" s="20"/>
      <c r="K16" s="19">
        <f>SUM(K10:K14)</f>
        <v>2021039000</v>
      </c>
      <c r="L16" s="20"/>
      <c r="M16" s="19">
        <f>SUM(M10:M14)</f>
        <v>110693000</v>
      </c>
      <c r="N16" s="20"/>
      <c r="O16" s="21">
        <f>+M16/K16</f>
        <v>5.4770343372888892E-2</v>
      </c>
    </row>
    <row r="17" spans="1:15" ht="15.75" thickTop="1" x14ac:dyDescent="0.2"/>
    <row r="21" spans="1:15" ht="15.75" x14ac:dyDescent="0.25">
      <c r="A21" s="44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5.75" x14ac:dyDescent="0.25">
      <c r="A22" s="4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.75" x14ac:dyDescent="0.25">
      <c r="A23" s="44" t="str">
        <f>A4</f>
        <v>August - September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15.75" x14ac:dyDescent="0.25">
      <c r="A24" s="44" t="s">
        <v>41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.75" x14ac:dyDescent="0.25">
      <c r="A26" s="3"/>
      <c r="B26" s="3"/>
      <c r="C26" s="45" t="str">
        <f>C7</f>
        <v>2015 - 2016</v>
      </c>
      <c r="D26" s="45"/>
      <c r="E26" s="45"/>
      <c r="F26" s="45"/>
      <c r="G26" s="45"/>
      <c r="H26" s="45"/>
      <c r="I26" s="45"/>
      <c r="J26" s="3"/>
      <c r="K26" s="4" t="str">
        <f>K7</f>
        <v>2014-2015</v>
      </c>
      <c r="L26" s="5"/>
      <c r="M26" s="45" t="str">
        <f>M7</f>
        <v>2015-2016</v>
      </c>
      <c r="N26" s="45"/>
      <c r="O26" s="45"/>
    </row>
    <row r="27" spans="1:15" ht="15.75" x14ac:dyDescent="0.25">
      <c r="A27" s="6" t="s">
        <v>15</v>
      </c>
      <c r="B27" s="3"/>
      <c r="C27" s="6" t="s">
        <v>4</v>
      </c>
      <c r="D27" s="3"/>
      <c r="E27" s="6" t="s">
        <v>5</v>
      </c>
      <c r="F27" s="3"/>
      <c r="G27" s="6" t="s">
        <v>6</v>
      </c>
      <c r="H27" s="4"/>
      <c r="I27" s="6" t="s">
        <v>7</v>
      </c>
      <c r="J27" s="3"/>
      <c r="K27" s="6" t="s">
        <v>4</v>
      </c>
      <c r="L27" s="3"/>
      <c r="M27" s="6" t="s">
        <v>6</v>
      </c>
      <c r="N27" s="3"/>
      <c r="O27" s="6" t="s">
        <v>7</v>
      </c>
    </row>
    <row r="29" spans="1:15" x14ac:dyDescent="0.2">
      <c r="A29" s="23" t="s">
        <v>16</v>
      </c>
      <c r="C29" s="24">
        <v>372589000</v>
      </c>
      <c r="E29" s="25">
        <v>328300000</v>
      </c>
      <c r="G29" s="9">
        <f t="shared" ref="G29:G48" si="0">+C29-E29</f>
        <v>44289000</v>
      </c>
      <c r="H29" s="9"/>
      <c r="I29" s="10">
        <f t="shared" ref="I29:I46" si="1">IF(E29=0,0,G29/E29)</f>
        <v>0.1349040511727079</v>
      </c>
      <c r="K29" s="25">
        <v>353082999.99999994</v>
      </c>
      <c r="M29" s="9">
        <f t="shared" ref="M29:M48" si="2">+C29-K29</f>
        <v>19506000.00000006</v>
      </c>
      <c r="O29" s="10">
        <f t="shared" ref="O29:O47" si="3">+M29/K29</f>
        <v>5.5244800797546366E-2</v>
      </c>
    </row>
    <row r="30" spans="1:15" x14ac:dyDescent="0.2">
      <c r="A30" s="23" t="s">
        <v>17</v>
      </c>
      <c r="C30" s="26">
        <v>4577000</v>
      </c>
      <c r="E30" s="12">
        <v>2905000</v>
      </c>
      <c r="G30" s="43">
        <f t="shared" si="0"/>
        <v>1672000</v>
      </c>
      <c r="H30" s="27"/>
      <c r="I30" s="10">
        <f t="shared" si="1"/>
        <v>0.5755593803786575</v>
      </c>
      <c r="K30" s="12">
        <v>3180000</v>
      </c>
      <c r="M30" s="12">
        <f t="shared" si="2"/>
        <v>1397000</v>
      </c>
      <c r="O30" s="10">
        <f t="shared" si="3"/>
        <v>0.43930817610062894</v>
      </c>
    </row>
    <row r="31" spans="1:15" x14ac:dyDescent="0.2">
      <c r="A31" s="23" t="s">
        <v>18</v>
      </c>
      <c r="C31" s="26">
        <v>13551000</v>
      </c>
      <c r="E31" s="28">
        <v>9095000</v>
      </c>
      <c r="G31" s="43">
        <f t="shared" si="0"/>
        <v>4456000</v>
      </c>
      <c r="H31" s="27"/>
      <c r="I31" s="10">
        <f t="shared" si="1"/>
        <v>0.48993952721275424</v>
      </c>
      <c r="K31" s="28">
        <v>17789000</v>
      </c>
      <c r="M31" s="12">
        <f t="shared" si="2"/>
        <v>-4238000</v>
      </c>
      <c r="O31" s="10">
        <f t="shared" si="3"/>
        <v>-0.23823711282253077</v>
      </c>
    </row>
    <row r="32" spans="1:15" x14ac:dyDescent="0.2">
      <c r="A32" s="23" t="s">
        <v>19</v>
      </c>
      <c r="C32" s="26">
        <v>113010000</v>
      </c>
      <c r="E32" s="28">
        <v>106260000</v>
      </c>
      <c r="G32" s="43">
        <f t="shared" si="0"/>
        <v>6750000</v>
      </c>
      <c r="H32" s="27"/>
      <c r="I32" s="10">
        <f t="shared" si="1"/>
        <v>6.352343308865048E-2</v>
      </c>
      <c r="K32" s="28">
        <v>107226000</v>
      </c>
      <c r="M32" s="12">
        <f t="shared" si="2"/>
        <v>5784000</v>
      </c>
      <c r="O32" s="10">
        <f t="shared" si="3"/>
        <v>5.3942140898662637E-2</v>
      </c>
    </row>
    <row r="33" spans="1:15" x14ac:dyDescent="0.2">
      <c r="A33" s="23" t="s">
        <v>20</v>
      </c>
      <c r="C33" s="26">
        <v>11439000</v>
      </c>
      <c r="E33" s="28">
        <v>11141000</v>
      </c>
      <c r="G33" s="43">
        <f t="shared" si="0"/>
        <v>298000</v>
      </c>
      <c r="H33" s="27"/>
      <c r="I33" s="10">
        <f t="shared" si="1"/>
        <v>2.6748047751548334E-2</v>
      </c>
      <c r="K33" s="28">
        <v>11031000</v>
      </c>
      <c r="M33" s="12">
        <f t="shared" si="2"/>
        <v>408000</v>
      </c>
      <c r="O33" s="10">
        <f t="shared" si="3"/>
        <v>3.6986673918955673E-2</v>
      </c>
    </row>
    <row r="34" spans="1:15" x14ac:dyDescent="0.2">
      <c r="A34" s="23" t="s">
        <v>21</v>
      </c>
      <c r="C34" s="26">
        <v>44183000</v>
      </c>
      <c r="E34" s="28">
        <v>41848000</v>
      </c>
      <c r="G34" s="43">
        <f t="shared" si="0"/>
        <v>2335000</v>
      </c>
      <c r="H34" s="27"/>
      <c r="I34" s="10">
        <f t="shared" si="1"/>
        <v>5.5797170713056773E-2</v>
      </c>
      <c r="K34" s="28">
        <v>44401000</v>
      </c>
      <c r="M34" s="12">
        <f t="shared" si="2"/>
        <v>-218000</v>
      </c>
      <c r="O34" s="10">
        <f t="shared" si="3"/>
        <v>-4.9097993288439445E-3</v>
      </c>
    </row>
    <row r="35" spans="1:15" x14ac:dyDescent="0.2">
      <c r="A35" s="23" t="s">
        <v>22</v>
      </c>
      <c r="C35" s="26">
        <v>3191000</v>
      </c>
      <c r="E35" s="28">
        <v>3082000</v>
      </c>
      <c r="G35" s="43">
        <f t="shared" si="0"/>
        <v>109000</v>
      </c>
      <c r="H35" s="27"/>
      <c r="I35" s="10">
        <f t="shared" si="1"/>
        <v>3.5366645035691112E-2</v>
      </c>
      <c r="K35" s="28">
        <v>3154000</v>
      </c>
      <c r="M35" s="12">
        <f t="shared" si="2"/>
        <v>37000</v>
      </c>
      <c r="O35" s="10">
        <f t="shared" si="3"/>
        <v>1.1731135066582118E-2</v>
      </c>
    </row>
    <row r="36" spans="1:15" x14ac:dyDescent="0.2">
      <c r="A36" s="23" t="s">
        <v>23</v>
      </c>
      <c r="C36" s="28">
        <f>C16-SUM(C29:C35,C37:C48)</f>
        <v>42675000</v>
      </c>
      <c r="E36" s="28">
        <f>E50-SUM(E29:E35,E37:E48)</f>
        <v>40213000</v>
      </c>
      <c r="G36" s="43">
        <f t="shared" si="0"/>
        <v>2462000</v>
      </c>
      <c r="H36" s="27"/>
      <c r="I36" s="10">
        <f t="shared" si="1"/>
        <v>6.1223982294282941E-2</v>
      </c>
      <c r="K36" s="28">
        <v>40969000</v>
      </c>
      <c r="M36" s="12">
        <f t="shared" si="2"/>
        <v>1706000</v>
      </c>
      <c r="O36" s="10">
        <f t="shared" si="3"/>
        <v>4.1641240938270402E-2</v>
      </c>
    </row>
    <row r="37" spans="1:15" x14ac:dyDescent="0.2">
      <c r="A37" s="23" t="s">
        <v>24</v>
      </c>
      <c r="C37" s="26">
        <v>3051000</v>
      </c>
      <c r="E37" s="28">
        <v>3076000</v>
      </c>
      <c r="G37" s="43">
        <f t="shared" si="0"/>
        <v>-25000</v>
      </c>
      <c r="H37" s="27"/>
      <c r="I37" s="10">
        <f t="shared" si="1"/>
        <v>-8.1274382314694416E-3</v>
      </c>
      <c r="K37" s="28">
        <v>2037999.9999999998</v>
      </c>
      <c r="M37" s="12">
        <f t="shared" si="2"/>
        <v>1013000.0000000002</v>
      </c>
      <c r="O37" s="10">
        <f t="shared" si="3"/>
        <v>0.49705593719332697</v>
      </c>
    </row>
    <row r="38" spans="1:15" x14ac:dyDescent="0.2">
      <c r="A38" s="23" t="s">
        <v>25</v>
      </c>
      <c r="C38" s="26">
        <v>15446000</v>
      </c>
      <c r="E38" s="28">
        <v>13926000</v>
      </c>
      <c r="G38" s="43">
        <f t="shared" si="0"/>
        <v>1520000</v>
      </c>
      <c r="H38" s="27"/>
      <c r="I38" s="10">
        <f t="shared" si="1"/>
        <v>0.10914835559385322</v>
      </c>
      <c r="K38" s="28">
        <v>13587000</v>
      </c>
      <c r="M38" s="12">
        <f t="shared" si="2"/>
        <v>1859000</v>
      </c>
      <c r="O38" s="10">
        <f t="shared" si="3"/>
        <v>0.13682196216972106</v>
      </c>
    </row>
    <row r="39" spans="1:15" x14ac:dyDescent="0.2">
      <c r="A39" s="23" t="s">
        <v>26</v>
      </c>
      <c r="C39" s="26">
        <v>6291000</v>
      </c>
      <c r="E39" s="28">
        <v>6527000</v>
      </c>
      <c r="G39" s="43">
        <f t="shared" si="0"/>
        <v>-236000</v>
      </c>
      <c r="H39" s="27"/>
      <c r="I39" s="10">
        <f t="shared" si="1"/>
        <v>-3.615749961697564E-2</v>
      </c>
      <c r="K39" s="28">
        <v>12800000</v>
      </c>
      <c r="M39" s="12">
        <f t="shared" si="2"/>
        <v>-6509000</v>
      </c>
      <c r="O39" s="10">
        <f t="shared" si="3"/>
        <v>-0.50851562500000003</v>
      </c>
    </row>
    <row r="40" spans="1:15" x14ac:dyDescent="0.2">
      <c r="A40" s="23" t="s">
        <v>27</v>
      </c>
      <c r="C40" s="26">
        <v>48516000.000000007</v>
      </c>
      <c r="E40" s="28">
        <v>41545000</v>
      </c>
      <c r="G40" s="43">
        <f t="shared" si="0"/>
        <v>6971000.0000000075</v>
      </c>
      <c r="H40" s="27"/>
      <c r="I40" s="10">
        <f t="shared" si="1"/>
        <v>0.16779395835840671</v>
      </c>
      <c r="K40" s="28">
        <v>50439000.000000007</v>
      </c>
      <c r="M40" s="12">
        <f t="shared" si="2"/>
        <v>-1923000</v>
      </c>
      <c r="O40" s="10">
        <f t="shared" si="3"/>
        <v>-3.8125260215309577E-2</v>
      </c>
    </row>
    <row r="41" spans="1:15" x14ac:dyDescent="0.2">
      <c r="A41" s="23" t="s">
        <v>28</v>
      </c>
      <c r="C41" s="26">
        <v>8487000</v>
      </c>
      <c r="E41" s="28">
        <v>13168000</v>
      </c>
      <c r="G41" s="43">
        <f t="shared" si="0"/>
        <v>-4681000</v>
      </c>
      <c r="H41" s="27"/>
      <c r="I41" s="10">
        <f t="shared" si="1"/>
        <v>-0.35548298906439857</v>
      </c>
      <c r="K41" s="28">
        <v>13656000</v>
      </c>
      <c r="M41" s="12">
        <f t="shared" si="2"/>
        <v>-5169000</v>
      </c>
      <c r="O41" s="10">
        <f t="shared" si="3"/>
        <v>-0.37851493848857642</v>
      </c>
    </row>
    <row r="42" spans="1:15" x14ac:dyDescent="0.2">
      <c r="A42" s="23" t="s">
        <v>29</v>
      </c>
      <c r="C42" s="26">
        <v>64373000.000000007</v>
      </c>
      <c r="E42" s="28">
        <v>63384000</v>
      </c>
      <c r="G42" s="43">
        <f t="shared" si="0"/>
        <v>989000.00000000745</v>
      </c>
      <c r="H42" s="27"/>
      <c r="I42" s="10">
        <f t="shared" si="1"/>
        <v>1.5603306828221751E-2</v>
      </c>
      <c r="K42" s="28">
        <v>60824000</v>
      </c>
      <c r="M42" s="12">
        <f t="shared" si="2"/>
        <v>3549000.0000000075</v>
      </c>
      <c r="O42" s="10">
        <f t="shared" si="3"/>
        <v>5.8348678153360638E-2</v>
      </c>
    </row>
    <row r="43" spans="1:15" x14ac:dyDescent="0.2">
      <c r="A43" s="23" t="s">
        <v>30</v>
      </c>
      <c r="C43" s="26">
        <v>8978000</v>
      </c>
      <c r="E43" s="28">
        <v>9018000</v>
      </c>
      <c r="G43" s="43">
        <f t="shared" si="0"/>
        <v>-40000</v>
      </c>
      <c r="H43" s="27"/>
      <c r="I43" s="10">
        <f t="shared" si="1"/>
        <v>-4.4355732978487473E-3</v>
      </c>
      <c r="K43" s="28">
        <v>8569000</v>
      </c>
      <c r="M43" s="12">
        <f t="shared" si="2"/>
        <v>409000</v>
      </c>
      <c r="O43" s="10">
        <f t="shared" si="3"/>
        <v>4.7730190220562491E-2</v>
      </c>
    </row>
    <row r="44" spans="1:15" x14ac:dyDescent="0.2">
      <c r="A44" s="23" t="s">
        <v>31</v>
      </c>
      <c r="C44" s="26">
        <v>1343981000</v>
      </c>
      <c r="E44" s="28">
        <v>1279938000</v>
      </c>
      <c r="G44" s="43">
        <f t="shared" si="0"/>
        <v>64043000</v>
      </c>
      <c r="H44" s="27"/>
      <c r="I44" s="10">
        <f t="shared" si="1"/>
        <v>5.0036017369591339E-2</v>
      </c>
      <c r="K44" s="28">
        <v>1251848000</v>
      </c>
      <c r="M44" s="12">
        <f t="shared" si="2"/>
        <v>92133000</v>
      </c>
      <c r="O44" s="10">
        <f t="shared" si="3"/>
        <v>7.3597593318038612E-2</v>
      </c>
    </row>
    <row r="45" spans="1:15" x14ac:dyDescent="0.2">
      <c r="A45" s="23" t="s">
        <v>32</v>
      </c>
      <c r="C45" s="26">
        <v>27062000</v>
      </c>
      <c r="E45" s="28">
        <v>25249000</v>
      </c>
      <c r="G45" s="43">
        <f t="shared" si="0"/>
        <v>1813000</v>
      </c>
      <c r="H45" s="27"/>
      <c r="I45" s="10">
        <f t="shared" si="1"/>
        <v>7.1804823953423899E-2</v>
      </c>
      <c r="K45" s="28">
        <v>25989000</v>
      </c>
      <c r="L45" s="29"/>
      <c r="M45" s="12">
        <f t="shared" si="2"/>
        <v>1073000</v>
      </c>
      <c r="O45" s="10">
        <f t="shared" si="3"/>
        <v>4.1286698218477046E-2</v>
      </c>
    </row>
    <row r="46" spans="1:15" x14ac:dyDescent="0.2">
      <c r="A46" s="23" t="s">
        <v>33</v>
      </c>
      <c r="C46" s="26">
        <v>299000</v>
      </c>
      <c r="E46" s="28">
        <v>482000</v>
      </c>
      <c r="G46" s="43">
        <f t="shared" si="0"/>
        <v>-183000</v>
      </c>
      <c r="H46" s="27"/>
      <c r="I46" s="10">
        <f t="shared" si="1"/>
        <v>-0.3796680497925311</v>
      </c>
      <c r="K46" s="28">
        <v>414000</v>
      </c>
      <c r="M46" s="12">
        <f t="shared" si="2"/>
        <v>-115000</v>
      </c>
      <c r="O46" s="10">
        <f t="shared" si="3"/>
        <v>-0.27777777777777779</v>
      </c>
    </row>
    <row r="47" spans="1:15" x14ac:dyDescent="0.2">
      <c r="A47" s="30" t="s">
        <v>34</v>
      </c>
      <c r="B47" s="20"/>
      <c r="C47" s="31">
        <v>33000</v>
      </c>
      <c r="D47" s="20"/>
      <c r="E47" s="32">
        <v>42000</v>
      </c>
      <c r="F47" s="20"/>
      <c r="G47" s="43">
        <f t="shared" si="0"/>
        <v>-9000</v>
      </c>
      <c r="H47" s="27"/>
      <c r="I47" s="33">
        <f>IF(E47=0,"        NA",G47/E47)</f>
        <v>-0.21428571428571427</v>
      </c>
      <c r="J47" s="20"/>
      <c r="K47" s="32">
        <v>42000</v>
      </c>
      <c r="L47" s="20"/>
      <c r="M47" s="12">
        <f t="shared" si="2"/>
        <v>-9000</v>
      </c>
      <c r="N47" s="20"/>
      <c r="O47" s="17">
        <f t="shared" si="3"/>
        <v>-0.21428571428571427</v>
      </c>
    </row>
    <row r="48" spans="1:15" x14ac:dyDescent="0.2">
      <c r="A48" s="30" t="s">
        <v>35</v>
      </c>
      <c r="B48" s="20"/>
      <c r="C48" s="34">
        <v>0</v>
      </c>
      <c r="D48" s="20"/>
      <c r="E48" s="15">
        <v>0</v>
      </c>
      <c r="F48" s="20"/>
      <c r="G48" s="15">
        <f t="shared" si="0"/>
        <v>0</v>
      </c>
      <c r="H48" s="35"/>
      <c r="I48" s="36" t="str">
        <f>IF(E48=0,"        NA",G48/E48)</f>
        <v xml:space="preserve">        NA</v>
      </c>
      <c r="J48" s="20"/>
      <c r="K48" s="15">
        <v>0</v>
      </c>
      <c r="L48" s="20"/>
      <c r="M48" s="15">
        <f t="shared" si="2"/>
        <v>0</v>
      </c>
      <c r="N48" s="20"/>
      <c r="O48" s="37" t="s">
        <v>36</v>
      </c>
    </row>
    <row r="49" spans="1:15" x14ac:dyDescent="0.2">
      <c r="A49" s="23"/>
      <c r="B49" s="20"/>
      <c r="D49" s="20"/>
      <c r="F49" s="20"/>
      <c r="H49" s="20"/>
      <c r="J49" s="20"/>
      <c r="L49" s="20"/>
      <c r="N49" s="20"/>
      <c r="O49" s="10"/>
    </row>
    <row r="50" spans="1:15" ht="16.5" thickBot="1" x14ac:dyDescent="0.3">
      <c r="A50" s="38" t="s">
        <v>37</v>
      </c>
      <c r="B50" s="20"/>
      <c r="C50" s="39">
        <f>SUM(C29:C48)</f>
        <v>2131732000</v>
      </c>
      <c r="D50" s="3"/>
      <c r="E50" s="39">
        <f>E16</f>
        <v>1999199000</v>
      </c>
      <c r="F50" s="3"/>
      <c r="G50" s="40">
        <f>SUM(G29:G48)</f>
        <v>132533000</v>
      </c>
      <c r="H50" s="41"/>
      <c r="I50" s="21">
        <f>IF(E50=0,0,G50/E50)</f>
        <v>6.6293050366671852E-2</v>
      </c>
      <c r="J50" s="3"/>
      <c r="K50" s="39">
        <f>SUM(K29:K48)</f>
        <v>2021039000</v>
      </c>
      <c r="L50" s="3"/>
      <c r="M50" s="40">
        <f>SUM(M29:M48)</f>
        <v>110693000.00000006</v>
      </c>
      <c r="N50" s="3"/>
      <c r="O50" s="21">
        <f>+M50/K50</f>
        <v>5.4770343372888927E-2</v>
      </c>
    </row>
    <row r="51" spans="1:15" ht="15.75" thickTop="1" x14ac:dyDescent="0.2">
      <c r="B51" s="20"/>
      <c r="F51" s="20"/>
      <c r="H51" s="20"/>
      <c r="J51" s="20"/>
      <c r="L51" s="20"/>
      <c r="N51" s="20"/>
    </row>
    <row r="52" spans="1:15" x14ac:dyDescent="0.2">
      <c r="B52" s="20"/>
      <c r="C52" s="42"/>
      <c r="K52" s="42"/>
      <c r="M52" s="42"/>
    </row>
    <row r="58" spans="1:15" x14ac:dyDescent="0.2">
      <c r="A58" s="23"/>
    </row>
  </sheetData>
  <mergeCells count="13">
    <mergeCell ref="C7:I7"/>
    <mergeCell ref="M7:O7"/>
    <mergeCell ref="A1:O1"/>
    <mergeCell ref="A2:O2"/>
    <mergeCell ref="A3:O3"/>
    <mergeCell ref="A4:O4"/>
    <mergeCell ref="A5:O5"/>
    <mergeCell ref="A21:O21"/>
    <mergeCell ref="A22:O22"/>
    <mergeCell ref="A23:O23"/>
    <mergeCell ref="A24:O24"/>
    <mergeCell ref="C26:I26"/>
    <mergeCell ref="M26:O26"/>
  </mergeCells>
  <printOptions horizontalCentered="1"/>
  <pageMargins left="0.5" right="0.5" top="0.75" bottom="1" header="0.5" footer="0.5"/>
  <pageSetup scale="64" orientation="portrait" r:id="rId1"/>
  <headerFooter alignWithMargins="0"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1'!Print_Area</vt:lpstr>
      <vt:lpstr>'Table 2'!Print_Area</vt:lpstr>
    </vt:vector>
  </TitlesOfParts>
  <Company>State of Tennessee: Finance &amp;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W. Brown</dc:creator>
  <cp:lastModifiedBy>C W. Brown</cp:lastModifiedBy>
  <dcterms:created xsi:type="dcterms:W3CDTF">2015-10-12T15:10:59Z</dcterms:created>
  <dcterms:modified xsi:type="dcterms:W3CDTF">2015-10-12T15:28:10Z</dcterms:modified>
</cp:coreProperties>
</file>