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Table 1" sheetId="1" r:id="rId1"/>
    <sheet name="Table 2" sheetId="2" r:id="rId2"/>
  </sheets>
  <definedNames>
    <definedName name="_xlnm.Print_Area" localSheetId="0">'Table 1'!$A$1:$O$53</definedName>
    <definedName name="_xlnm.Print_Area" localSheetId="1">'Table 2'!$A$1:$O$53</definedName>
  </definedNames>
  <calcPr calcId="145621"/>
</workbook>
</file>

<file path=xl/calcChain.xml><?xml version="1.0" encoding="utf-8"?>
<calcChain xmlns="http://schemas.openxmlformats.org/spreadsheetml/2006/main">
  <c r="K50" i="2" l="1"/>
  <c r="I48" i="2"/>
  <c r="G48" i="2"/>
  <c r="M47" i="2"/>
  <c r="O47" i="2" s="1"/>
  <c r="G46" i="2"/>
  <c r="I46" i="2" s="1"/>
  <c r="M45" i="2"/>
  <c r="O45" i="2" s="1"/>
  <c r="G44" i="2"/>
  <c r="I44" i="2" s="1"/>
  <c r="M43" i="2"/>
  <c r="O43" i="2" s="1"/>
  <c r="G42" i="2"/>
  <c r="I42" i="2" s="1"/>
  <c r="M41" i="2"/>
  <c r="O41" i="2" s="1"/>
  <c r="G40" i="2"/>
  <c r="I40" i="2" s="1"/>
  <c r="M39" i="2"/>
  <c r="O39" i="2" s="1"/>
  <c r="G38" i="2"/>
  <c r="I38" i="2" s="1"/>
  <c r="M37" i="2"/>
  <c r="O37" i="2" s="1"/>
  <c r="M35" i="2"/>
  <c r="O35" i="2" s="1"/>
  <c r="G34" i="2"/>
  <c r="I34" i="2" s="1"/>
  <c r="M33" i="2"/>
  <c r="O33" i="2" s="1"/>
  <c r="G32" i="2"/>
  <c r="I32" i="2" s="1"/>
  <c r="I31" i="2"/>
  <c r="M31" i="2"/>
  <c r="O31" i="2" s="1"/>
  <c r="G30" i="2"/>
  <c r="I30" i="2" s="1"/>
  <c r="M29" i="2"/>
  <c r="C26" i="2"/>
  <c r="A23" i="2"/>
  <c r="K16" i="2"/>
  <c r="E50" i="2"/>
  <c r="C36" i="2"/>
  <c r="M13" i="2"/>
  <c r="O13" i="2" s="1"/>
  <c r="I12" i="2"/>
  <c r="G12" i="2"/>
  <c r="M12" i="2"/>
  <c r="O12" i="2" s="1"/>
  <c r="M11" i="2"/>
  <c r="O11" i="2" s="1"/>
  <c r="I10" i="2"/>
  <c r="G10" i="2"/>
  <c r="M10" i="2"/>
  <c r="M26" i="2"/>
  <c r="K26" i="2"/>
  <c r="K50" i="1"/>
  <c r="I48" i="1"/>
  <c r="M47" i="1"/>
  <c r="O47" i="1" s="1"/>
  <c r="G46" i="1"/>
  <c r="M46" i="1"/>
  <c r="O46" i="1" s="1"/>
  <c r="M45" i="1"/>
  <c r="O45" i="1" s="1"/>
  <c r="G44" i="1"/>
  <c r="M44" i="1"/>
  <c r="O44" i="1" s="1"/>
  <c r="M43" i="1"/>
  <c r="O43" i="1" s="1"/>
  <c r="M41" i="1"/>
  <c r="O41" i="1" s="1"/>
  <c r="M39" i="1"/>
  <c r="O39" i="1" s="1"/>
  <c r="M37" i="1"/>
  <c r="O37" i="1" s="1"/>
  <c r="M35" i="1"/>
  <c r="O35" i="1" s="1"/>
  <c r="G34" i="1"/>
  <c r="M33" i="1"/>
  <c r="O33" i="1" s="1"/>
  <c r="G32" i="1"/>
  <c r="I31" i="1"/>
  <c r="M31" i="1"/>
  <c r="O31" i="1" s="1"/>
  <c r="G30" i="1"/>
  <c r="M29" i="1"/>
  <c r="A22" i="1"/>
  <c r="K16" i="1"/>
  <c r="C50" i="1"/>
  <c r="M13" i="1"/>
  <c r="O13" i="1" s="1"/>
  <c r="M12" i="1"/>
  <c r="O12" i="1" s="1"/>
  <c r="M11" i="1"/>
  <c r="O11" i="1" s="1"/>
  <c r="M10" i="1"/>
  <c r="M26" i="1"/>
  <c r="K26" i="1"/>
  <c r="C26" i="1"/>
  <c r="E36" i="2" l="1"/>
  <c r="G36" i="2" s="1"/>
  <c r="O29" i="2"/>
  <c r="I29" i="2"/>
  <c r="O10" i="2"/>
  <c r="M36" i="2"/>
  <c r="O36" i="2" s="1"/>
  <c r="G11" i="2"/>
  <c r="I11" i="2" s="1"/>
  <c r="G13" i="2"/>
  <c r="I13" i="2" s="1"/>
  <c r="C14" i="2"/>
  <c r="G29" i="2"/>
  <c r="M30" i="2"/>
  <c r="O30" i="2" s="1"/>
  <c r="G31" i="2"/>
  <c r="M32" i="2"/>
  <c r="O32" i="2" s="1"/>
  <c r="G33" i="2"/>
  <c r="I33" i="2" s="1"/>
  <c r="M34" i="2"/>
  <c r="O34" i="2" s="1"/>
  <c r="G35" i="2"/>
  <c r="I35" i="2" s="1"/>
  <c r="G37" i="2"/>
  <c r="I37" i="2" s="1"/>
  <c r="M38" i="2"/>
  <c r="O38" i="2" s="1"/>
  <c r="G39" i="2"/>
  <c r="I39" i="2" s="1"/>
  <c r="M40" i="2"/>
  <c r="O40" i="2" s="1"/>
  <c r="G41" i="2"/>
  <c r="I41" i="2" s="1"/>
  <c r="M42" i="2"/>
  <c r="O42" i="2" s="1"/>
  <c r="G43" i="2"/>
  <c r="I43" i="2" s="1"/>
  <c r="M44" i="2"/>
  <c r="O44" i="2" s="1"/>
  <c r="G45" i="2"/>
  <c r="I45" i="2" s="1"/>
  <c r="M46" i="2"/>
  <c r="O46" i="2" s="1"/>
  <c r="G47" i="2"/>
  <c r="I47" i="2" s="1"/>
  <c r="M48" i="2"/>
  <c r="E14" i="2"/>
  <c r="C50" i="2"/>
  <c r="I40" i="1"/>
  <c r="I42" i="1"/>
  <c r="E14" i="1"/>
  <c r="E36" i="1"/>
  <c r="G38" i="1"/>
  <c r="I38" i="1" s="1"/>
  <c r="G40" i="1"/>
  <c r="G42" i="1"/>
  <c r="G48" i="1"/>
  <c r="O29" i="1"/>
  <c r="I32" i="1"/>
  <c r="I34" i="1"/>
  <c r="E50" i="1"/>
  <c r="O10" i="1"/>
  <c r="I30" i="1"/>
  <c r="G10" i="1"/>
  <c r="I10" i="1" s="1"/>
  <c r="G12" i="1"/>
  <c r="I12" i="1" s="1"/>
  <c r="I44" i="1"/>
  <c r="I46" i="1"/>
  <c r="G11" i="1"/>
  <c r="I11" i="1" s="1"/>
  <c r="G13" i="1"/>
  <c r="I13" i="1" s="1"/>
  <c r="C14" i="1"/>
  <c r="G29" i="1"/>
  <c r="M30" i="1"/>
  <c r="O30" i="1" s="1"/>
  <c r="G31" i="1"/>
  <c r="M32" i="1"/>
  <c r="O32" i="1" s="1"/>
  <c r="G33" i="1"/>
  <c r="I33" i="1" s="1"/>
  <c r="M34" i="1"/>
  <c r="O34" i="1" s="1"/>
  <c r="G35" i="1"/>
  <c r="I35" i="1" s="1"/>
  <c r="C36" i="1"/>
  <c r="G37" i="1"/>
  <c r="I37" i="1" s="1"/>
  <c r="M38" i="1"/>
  <c r="O38" i="1" s="1"/>
  <c r="G39" i="1"/>
  <c r="I39" i="1" s="1"/>
  <c r="M40" i="1"/>
  <c r="O40" i="1" s="1"/>
  <c r="G41" i="1"/>
  <c r="I41" i="1" s="1"/>
  <c r="M42" i="1"/>
  <c r="O42" i="1" s="1"/>
  <c r="G43" i="1"/>
  <c r="I43" i="1" s="1"/>
  <c r="G45" i="1"/>
  <c r="I45" i="1" s="1"/>
  <c r="G47" i="1"/>
  <c r="I47" i="1" s="1"/>
  <c r="M48" i="1"/>
  <c r="G14" i="2" l="1"/>
  <c r="I14" i="2" s="1"/>
  <c r="M14" i="2"/>
  <c r="M50" i="2"/>
  <c r="O50" i="2" s="1"/>
  <c r="I36" i="2"/>
  <c r="G50" i="2"/>
  <c r="I50" i="2" s="1"/>
  <c r="G36" i="1"/>
  <c r="I36" i="1" s="1"/>
  <c r="M36" i="1"/>
  <c r="O36" i="1" s="1"/>
  <c r="M14" i="1"/>
  <c r="G14" i="1"/>
  <c r="I14" i="1" s="1"/>
  <c r="I29" i="1"/>
  <c r="O14" i="2" l="1"/>
  <c r="M16" i="2"/>
  <c r="O16" i="2" s="1"/>
  <c r="G16" i="2"/>
  <c r="I16" i="2" s="1"/>
  <c r="G50" i="1"/>
  <c r="I50" i="1" s="1"/>
  <c r="M50" i="1"/>
  <c r="O50" i="1" s="1"/>
  <c r="G16" i="1"/>
  <c r="I16" i="1" s="1"/>
  <c r="O14" i="1"/>
  <c r="M16" i="1"/>
  <c r="O16" i="1" s="1"/>
</calcChain>
</file>

<file path=xl/sharedStrings.xml><?xml version="1.0" encoding="utf-8"?>
<sst xmlns="http://schemas.openxmlformats.org/spreadsheetml/2006/main" count="105" uniqueCount="44">
  <si>
    <t>Table 1</t>
  </si>
  <si>
    <t>Revenue Collections by Fund</t>
  </si>
  <si>
    <t>May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</si>
  <si>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</si>
  <si>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</si>
  <si>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</si>
  <si>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</si>
  <si>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</si>
  <si>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</si>
  <si>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</si>
  <si>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</si>
  <si>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</si>
  <si>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</si>
  <si>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</si>
  <si>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</si>
  <si>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</si>
  <si>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</si>
  <si>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</si>
  <si>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</si>
  <si>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</si>
  <si>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</si>
  <si>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</si>
  <si>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</si>
  <si>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</si>
  <si>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</si>
  <si>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</si>
  <si>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</si>
  <si>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</si>
  <si>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</si>
  <si>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</si>
  <si>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</si>
  <si>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</si>
  <si>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</si>
  <si>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</si>
  <si>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</si>
  <si>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</si>
  <si>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</si>
  <si>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</si>
  <si>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Table 2</t>
  </si>
  <si>
    <t>Year-to-Date</t>
  </si>
  <si>
    <t>August - May</t>
  </si>
  <si>
    <t>2018-2019</t>
  </si>
  <si>
    <t>2018 - 2019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</si>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</sst>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Protection="1"/>
    <xf numFmtId="5" fontId="2" fillId="0" borderId="0" xfId="0" applyNumberFormat="1" applyFont="1" applyProtection="1">
      <protection locked="0"/>
    </xf>
    <xf numFmtId="5" fontId="2" fillId="0" borderId="0" xfId="0" applyNumberFormat="1" applyFont="1"/>
    <xf numFmtId="10" fontId="2" fillId="0" borderId="0" xfId="2" applyNumberFormat="1" applyFont="1"/>
    <xf numFmtId="37" fontId="2" fillId="0" borderId="0" xfId="0" applyNumberFormat="1" applyFont="1" applyProtection="1">
      <protection locked="0"/>
    </xf>
    <xf numFmtId="37" fontId="2" fillId="0" borderId="0" xfId="0" applyNumberFormat="1" applyFont="1"/>
    <xf numFmtId="37" fontId="2" fillId="0" borderId="1" xfId="0" applyNumberFormat="1" applyFont="1" applyBorder="1" applyProtection="1">
      <protection locked="0"/>
    </xf>
    <xf numFmtId="10" fontId="2" fillId="0" borderId="1" xfId="2" applyNumberFormat="1" applyFont="1" applyBorder="1"/>
    <xf numFmtId="37" fontId="2" fillId="0" borderId="1" xfId="0" applyNumberFormat="1" applyFont="1" applyBorder="1"/>
    <xf numFmtId="37" fontId="2" fillId="0" borderId="0" xfId="0" applyNumberFormat="1" applyFont="1" applyBorder="1" applyProtection="1">
      <protection locked="0"/>
    </xf>
    <xf numFmtId="10" fontId="2" fillId="0" borderId="0" xfId="2" applyNumberFormat="1" applyFont="1" applyBorder="1"/>
    <xf numFmtId="0" fontId="1" fillId="0" borderId="0" xfId="0" applyFont="1" applyBorder="1" applyProtection="1"/>
    <xf numFmtId="5" fontId="1" fillId="0" borderId="2" xfId="0" applyNumberFormat="1" applyFont="1" applyBorder="1" applyProtection="1">
      <protection locked="0"/>
    </xf>
    <xf numFmtId="0" fontId="2" fillId="0" borderId="0" xfId="0" applyFont="1" applyBorder="1"/>
    <xf numFmtId="10" fontId="1" fillId="0" borderId="2" xfId="2" applyNumberFormat="1" applyFont="1" applyBorder="1"/>
    <xf numFmtId="0" fontId="3" fillId="0" borderId="0" xfId="0" applyFont="1"/>
    <xf numFmtId="6" fontId="0" fillId="0" borderId="0" xfId="0" applyNumberFormat="1"/>
    <xf numFmtId="6" fontId="2" fillId="0" borderId="0" xfId="0" applyNumberFormat="1" applyFont="1"/>
    <xf numFmtId="37" fontId="0" fillId="0" borderId="0" xfId="0" applyNumberFormat="1"/>
    <xf numFmtId="37" fontId="2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/>
    <xf numFmtId="37" fontId="0" fillId="0" borderId="0" xfId="0" applyNumberFormat="1" applyBorder="1"/>
    <xf numFmtId="37" fontId="2" fillId="0" borderId="0" xfId="0" applyNumberFormat="1" applyFont="1" applyBorder="1"/>
    <xf numFmtId="10" fontId="2" fillId="0" borderId="0" xfId="2" applyNumberFormat="1" applyFont="1" applyAlignment="1"/>
    <xf numFmtId="37" fontId="0" fillId="0" borderId="1" xfId="0" applyNumberFormat="1" applyBorder="1"/>
    <xf numFmtId="164" fontId="2" fillId="0" borderId="0" xfId="1" applyNumberFormat="1" applyFont="1" applyBorder="1"/>
    <xf numFmtId="10" fontId="2" fillId="0" borderId="1" xfId="2" applyNumberFormat="1" applyFont="1" applyBorder="1" applyAlignment="1"/>
    <xf numFmtId="10" fontId="2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1" fillId="0" borderId="2" xfId="0" applyNumberFormat="1" applyFont="1" applyBorder="1"/>
    <xf numFmtId="5" fontId="1" fillId="0" borderId="2" xfId="0" applyNumberFormat="1" applyFont="1" applyBorder="1"/>
    <xf numFmtId="6" fontId="1" fillId="0" borderId="0" xfId="0" applyNumberFormat="1" applyFont="1" applyBorder="1"/>
    <xf numFmtId="165" fontId="2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A5" sqref="A5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8.88671875" style="2"/>
    <col min="10" max="10" width="3.77734375" style="2" customWidth="1"/>
    <col min="11" max="11" width="13.88671875" style="2" customWidth="1"/>
    <col min="12" max="12" width="0.88671875" style="2" customWidth="1"/>
    <col min="13" max="13" width="12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ht="15.75" x14ac:dyDescent="0.25">
      <c r="A7" s="4"/>
      <c r="B7" s="4"/>
      <c r="C7" s="5">
        <v>2019</v>
      </c>
      <c r="D7" s="5"/>
      <c r="E7" s="5"/>
      <c r="F7" s="5"/>
      <c r="G7" s="5"/>
      <c r="H7" s="5"/>
      <c r="I7" s="5"/>
      <c r="J7" s="4"/>
      <c r="K7" s="6">
        <v>2018</v>
      </c>
      <c r="L7" s="7"/>
      <c r="M7" s="5">
        <v>2019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959521000</v>
      </c>
      <c r="E10" s="10">
        <v>917744000</v>
      </c>
      <c r="G10" s="11">
        <f>+C10-E10</f>
        <v>41777000</v>
      </c>
      <c r="I10" s="12">
        <f>IF(E10=0,0,G10/E10)</f>
        <v>4.5521409020380411E-2</v>
      </c>
      <c r="K10" s="11">
        <v>906006000</v>
      </c>
      <c r="M10" s="11">
        <f>+C10-K10</f>
        <v>53515000</v>
      </c>
      <c r="O10" s="12">
        <f>+M10/K10</f>
        <v>5.9066937746549142E-2</v>
      </c>
    </row>
    <row r="11" spans="1:15" ht="15.75" customHeight="1" x14ac:dyDescent="0.2">
      <c r="A11" s="9" t="s">
        <v>9</v>
      </c>
      <c r="C11" s="13">
        <v>80010000</v>
      </c>
      <c r="E11" s="13">
        <v>77070000</v>
      </c>
      <c r="G11" s="13">
        <f>+C11-E11</f>
        <v>2940000</v>
      </c>
      <c r="I11" s="12">
        <f>IF(E11=0,0,G11/E11)</f>
        <v>3.8147138964577658E-2</v>
      </c>
      <c r="K11" s="13">
        <v>77516000</v>
      </c>
      <c r="M11" s="14">
        <f>+C11-K11</f>
        <v>2494000</v>
      </c>
      <c r="O11" s="12">
        <f>+M11/K11</f>
        <v>3.2174002786521494E-2</v>
      </c>
    </row>
    <row r="12" spans="1:15" ht="15.75" customHeight="1" x14ac:dyDescent="0.2">
      <c r="A12" s="9" t="s">
        <v>10</v>
      </c>
      <c r="C12" s="13">
        <v>29500000</v>
      </c>
      <c r="E12" s="13">
        <v>29261000</v>
      </c>
      <c r="G12" s="13">
        <f>+C12-E12</f>
        <v>239000</v>
      </c>
      <c r="I12" s="12">
        <f>IF(E12=0,0,G12/E12)</f>
        <v>8.1678684938997301E-3</v>
      </c>
      <c r="K12" s="13">
        <v>30453000</v>
      </c>
      <c r="M12" s="14">
        <f>+C12-K12</f>
        <v>-953000</v>
      </c>
      <c r="O12" s="12">
        <f>+M12/K12</f>
        <v>-3.1294125373526417E-2</v>
      </c>
    </row>
    <row r="13" spans="1:15" ht="15.75" customHeight="1" x14ac:dyDescent="0.2">
      <c r="A13" s="9" t="s">
        <v>11</v>
      </c>
      <c r="C13" s="13">
        <v>90606000</v>
      </c>
      <c r="E13" s="13">
        <v>89270000</v>
      </c>
      <c r="G13" s="13">
        <f>+C13-E13</f>
        <v>1336000</v>
      </c>
      <c r="I13" s="12">
        <f>IF(E13=0,0,G13/E13)</f>
        <v>1.4965833986781673E-2</v>
      </c>
      <c r="K13" s="13">
        <v>87484000</v>
      </c>
      <c r="M13" s="14">
        <f>+C13-K13</f>
        <v>3122000</v>
      </c>
      <c r="O13" s="12">
        <f>+M13/K13</f>
        <v>3.5686525536098031E-2</v>
      </c>
    </row>
    <row r="14" spans="1:15" ht="15.75" customHeight="1" x14ac:dyDescent="0.2">
      <c r="A14" s="9" t="s">
        <v>12</v>
      </c>
      <c r="C14" s="15">
        <f>C16-SUM(C10:C13)</f>
        <v>7001000</v>
      </c>
      <c r="E14" s="15">
        <f>E16-SUM(E10:E13)</f>
        <v>7000000</v>
      </c>
      <c r="G14" s="15">
        <f>+C14-E14</f>
        <v>1000</v>
      </c>
      <c r="I14" s="16">
        <f>IF(E14=0,0,G14/E14)</f>
        <v>1.4285714285714287E-4</v>
      </c>
      <c r="K14" s="15">
        <v>7000000</v>
      </c>
      <c r="M14" s="17">
        <f>+C14-K14</f>
        <v>1000</v>
      </c>
      <c r="O14" s="16">
        <f>+M14/K14</f>
        <v>1.4285714285714287E-4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v>1166638000</v>
      </c>
      <c r="D16" s="22"/>
      <c r="E16" s="21">
        <v>1120345000</v>
      </c>
      <c r="F16" s="22"/>
      <c r="G16" s="21">
        <f>SUM(G10:G14)</f>
        <v>46293000</v>
      </c>
      <c r="H16" s="22"/>
      <c r="I16" s="23">
        <f>IF(E16=0,0,G16/E16)</f>
        <v>4.1320307583824628E-2</v>
      </c>
      <c r="J16" s="22"/>
      <c r="K16" s="21">
        <f>SUM(K10:K14)</f>
        <v>1108459000</v>
      </c>
      <c r="L16" s="22"/>
      <c r="M16" s="21">
        <f>SUM(M10:M14)</f>
        <v>58179000</v>
      </c>
      <c r="N16" s="22"/>
      <c r="O16" s="23">
        <f>+M16/K16</f>
        <v>5.2486379739800929E-2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tr">
        <f>A3</f>
        <v>May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">
        <v>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x14ac:dyDescent="0.25">
      <c r="A26" s="4"/>
      <c r="B26" s="4"/>
      <c r="C26" s="5">
        <f>C7</f>
        <v>2019</v>
      </c>
      <c r="D26" s="5"/>
      <c r="E26" s="5"/>
      <c r="F26" s="5"/>
      <c r="G26" s="5"/>
      <c r="H26" s="5"/>
      <c r="I26" s="5"/>
      <c r="J26" s="4"/>
      <c r="K26" s="6">
        <f>K7</f>
        <v>2018</v>
      </c>
      <c r="L26" s="7"/>
      <c r="M26" s="5">
        <f>M7</f>
        <v>2019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67622000</v>
      </c>
      <c r="E29" s="26">
        <v>54551000</v>
      </c>
      <c r="G29" s="11">
        <f t="shared" ref="G29:G48" si="0">+C29-E29</f>
        <v>13071000</v>
      </c>
      <c r="H29" s="11"/>
      <c r="I29" s="12">
        <f t="shared" ref="I29:I46" si="1">IF(E29=0,0,G29/E29)</f>
        <v>0.23961063958497553</v>
      </c>
      <c r="K29" s="26">
        <v>58836000</v>
      </c>
      <c r="M29" s="11">
        <f t="shared" ref="M29:M48" si="2">+C29-K29</f>
        <v>8786000</v>
      </c>
      <c r="O29" s="12">
        <f t="shared" ref="O29:O47" si="3">+M29/K29</f>
        <v>0.14933034196750289</v>
      </c>
    </row>
    <row r="30" spans="1:15" x14ac:dyDescent="0.2">
      <c r="A30" s="24" t="s">
        <v>17</v>
      </c>
      <c r="C30" s="27">
        <v>2047000</v>
      </c>
      <c r="E30" s="14">
        <v>5715000</v>
      </c>
      <c r="G30" s="28">
        <f t="shared" si="0"/>
        <v>-3668000</v>
      </c>
      <c r="H30" s="29"/>
      <c r="I30" s="12">
        <f t="shared" si="1"/>
        <v>-0.64181977252843392</v>
      </c>
      <c r="K30" s="14">
        <v>17638000</v>
      </c>
      <c r="M30" s="14">
        <f t="shared" si="2"/>
        <v>-15591000</v>
      </c>
      <c r="O30" s="12">
        <f t="shared" si="3"/>
        <v>-0.88394375779566847</v>
      </c>
    </row>
    <row r="31" spans="1:15" x14ac:dyDescent="0.2">
      <c r="A31" s="24" t="s">
        <v>18</v>
      </c>
      <c r="C31" s="27">
        <v>5000</v>
      </c>
      <c r="E31" s="14">
        <v>0</v>
      </c>
      <c r="G31" s="28">
        <f t="shared" si="0"/>
        <v>5000</v>
      </c>
      <c r="H31" s="29"/>
      <c r="I31" s="12">
        <f t="shared" si="1"/>
        <v>0</v>
      </c>
      <c r="K31" s="14">
        <v>77000</v>
      </c>
      <c r="M31" s="14">
        <f t="shared" si="2"/>
        <v>-72000</v>
      </c>
      <c r="O31" s="12">
        <f t="shared" si="3"/>
        <v>-0.93506493506493504</v>
      </c>
    </row>
    <row r="32" spans="1:15" x14ac:dyDescent="0.2">
      <c r="A32" s="24" t="s">
        <v>19</v>
      </c>
      <c r="C32" s="27">
        <v>72500000</v>
      </c>
      <c r="E32" s="14">
        <v>71904000</v>
      </c>
      <c r="G32" s="28">
        <f t="shared" si="0"/>
        <v>596000</v>
      </c>
      <c r="H32" s="29"/>
      <c r="I32" s="12">
        <f t="shared" si="1"/>
        <v>8.2888295505117934E-3</v>
      </c>
      <c r="K32" s="14">
        <v>68894000</v>
      </c>
      <c r="M32" s="14">
        <f t="shared" si="2"/>
        <v>3606000</v>
      </c>
      <c r="O32" s="12">
        <f t="shared" si="3"/>
        <v>5.234127790518768E-2</v>
      </c>
    </row>
    <row r="33" spans="1:15" x14ac:dyDescent="0.2">
      <c r="A33" s="24" t="s">
        <v>20</v>
      </c>
      <c r="C33" s="27">
        <v>5879000</v>
      </c>
      <c r="E33" s="14">
        <v>5859000</v>
      </c>
      <c r="G33" s="28">
        <f t="shared" si="0"/>
        <v>20000</v>
      </c>
      <c r="H33" s="29"/>
      <c r="I33" s="12">
        <f t="shared" si="1"/>
        <v>3.4135518006485747E-3</v>
      </c>
      <c r="K33" s="14">
        <v>5853000</v>
      </c>
      <c r="M33" s="14">
        <f t="shared" si="2"/>
        <v>26000</v>
      </c>
      <c r="O33" s="12">
        <f t="shared" si="3"/>
        <v>4.4421664103878357E-3</v>
      </c>
    </row>
    <row r="34" spans="1:15" x14ac:dyDescent="0.2">
      <c r="A34" s="24" t="s">
        <v>21</v>
      </c>
      <c r="C34" s="27">
        <v>22313000</v>
      </c>
      <c r="E34" s="14">
        <v>21285000</v>
      </c>
      <c r="G34" s="28">
        <f t="shared" si="0"/>
        <v>1028000</v>
      </c>
      <c r="H34" s="29"/>
      <c r="I34" s="12">
        <f t="shared" si="1"/>
        <v>4.8296922715527366E-2</v>
      </c>
      <c r="K34" s="14">
        <v>20843000</v>
      </c>
      <c r="M34" s="14">
        <f t="shared" si="2"/>
        <v>1470000</v>
      </c>
      <c r="O34" s="12">
        <f t="shared" si="3"/>
        <v>7.0527275344240276E-2</v>
      </c>
    </row>
    <row r="35" spans="1:15" x14ac:dyDescent="0.2">
      <c r="A35" s="24" t="s">
        <v>22</v>
      </c>
      <c r="C35" s="27">
        <v>1708000</v>
      </c>
      <c r="E35" s="14">
        <v>1778000</v>
      </c>
      <c r="G35" s="28">
        <f t="shared" si="0"/>
        <v>-70000</v>
      </c>
      <c r="H35" s="29"/>
      <c r="I35" s="12">
        <f t="shared" si="1"/>
        <v>-3.937007874015748E-2</v>
      </c>
      <c r="K35" s="14">
        <v>1633000</v>
      </c>
      <c r="M35" s="14">
        <f t="shared" si="2"/>
        <v>75000</v>
      </c>
      <c r="O35" s="12">
        <f t="shared" si="3"/>
        <v>4.5927740355174523E-2</v>
      </c>
    </row>
    <row r="36" spans="1:15" x14ac:dyDescent="0.2">
      <c r="A36" s="24" t="s">
        <v>23</v>
      </c>
      <c r="C36" s="14">
        <f>C16-SUM(C29:C35,C37:C48)</f>
        <v>29006000</v>
      </c>
      <c r="E36" s="14">
        <f>E16-SUM(E29:E35,E37:E48)</f>
        <v>25733000</v>
      </c>
      <c r="G36" s="28">
        <f t="shared" si="0"/>
        <v>3273000</v>
      </c>
      <c r="H36" s="29"/>
      <c r="I36" s="12">
        <f t="shared" si="1"/>
        <v>0.12719076671977617</v>
      </c>
      <c r="K36" s="14">
        <v>30794000</v>
      </c>
      <c r="M36" s="14">
        <f t="shared" si="2"/>
        <v>-1788000</v>
      </c>
      <c r="O36" s="12">
        <f t="shared" si="3"/>
        <v>-5.8063259076443462E-2</v>
      </c>
    </row>
    <row r="37" spans="1:15" x14ac:dyDescent="0.2">
      <c r="A37" s="24" t="s">
        <v>24</v>
      </c>
      <c r="C37" s="27">
        <v>2147000</v>
      </c>
      <c r="E37" s="14">
        <v>2176000</v>
      </c>
      <c r="G37" s="28">
        <f t="shared" si="0"/>
        <v>-29000</v>
      </c>
      <c r="H37" s="29"/>
      <c r="I37" s="12">
        <f t="shared" si="1"/>
        <v>-1.3327205882352941E-2</v>
      </c>
      <c r="K37" s="14">
        <v>2014000</v>
      </c>
      <c r="M37" s="14">
        <f t="shared" si="2"/>
        <v>133000</v>
      </c>
      <c r="O37" s="12">
        <f t="shared" si="3"/>
        <v>6.6037735849056603E-2</v>
      </c>
    </row>
    <row r="38" spans="1:15" x14ac:dyDescent="0.2">
      <c r="A38" s="24" t="s">
        <v>25</v>
      </c>
      <c r="C38" s="27">
        <v>12046000</v>
      </c>
      <c r="E38" s="14">
        <v>11086000</v>
      </c>
      <c r="G38" s="28">
        <f t="shared" si="0"/>
        <v>960000</v>
      </c>
      <c r="H38" s="29"/>
      <c r="I38" s="12">
        <f t="shared" si="1"/>
        <v>8.659570629622948E-2</v>
      </c>
      <c r="K38" s="14">
        <v>10769000</v>
      </c>
      <c r="M38" s="14">
        <f t="shared" si="2"/>
        <v>1277000</v>
      </c>
      <c r="O38" s="12">
        <f t="shared" si="3"/>
        <v>0.1185811124524097</v>
      </c>
    </row>
    <row r="39" spans="1:15" x14ac:dyDescent="0.2">
      <c r="A39" s="24" t="s">
        <v>26</v>
      </c>
      <c r="C39" s="27">
        <v>33036000</v>
      </c>
      <c r="E39" s="14">
        <v>30992000</v>
      </c>
      <c r="G39" s="28">
        <f t="shared" si="0"/>
        <v>2044000</v>
      </c>
      <c r="H39" s="29"/>
      <c r="I39" s="12">
        <f t="shared" si="1"/>
        <v>6.5952503871966953E-2</v>
      </c>
      <c r="K39" s="14">
        <v>28505000</v>
      </c>
      <c r="M39" s="14">
        <f t="shared" si="2"/>
        <v>4531000</v>
      </c>
      <c r="O39" s="12">
        <f t="shared" si="3"/>
        <v>0.15895456937379407</v>
      </c>
    </row>
    <row r="40" spans="1:15" x14ac:dyDescent="0.2">
      <c r="A40" s="24" t="s">
        <v>27</v>
      </c>
      <c r="C40" s="27">
        <v>69771000</v>
      </c>
      <c r="E40" s="14">
        <v>75686000</v>
      </c>
      <c r="G40" s="28">
        <f t="shared" si="0"/>
        <v>-5915000</v>
      </c>
      <c r="H40" s="29"/>
      <c r="I40" s="12">
        <f t="shared" si="1"/>
        <v>-7.8151837856406739E-2</v>
      </c>
      <c r="K40" s="14">
        <v>78551000</v>
      </c>
      <c r="M40" s="14">
        <f t="shared" si="2"/>
        <v>-8780000</v>
      </c>
      <c r="O40" s="12">
        <f t="shared" si="3"/>
        <v>-0.11177451591959364</v>
      </c>
    </row>
    <row r="41" spans="1:15" x14ac:dyDescent="0.2">
      <c r="A41" s="24" t="s">
        <v>28</v>
      </c>
      <c r="C41" s="27">
        <v>78000</v>
      </c>
      <c r="E41" s="14">
        <v>214000</v>
      </c>
      <c r="G41" s="28">
        <f t="shared" si="0"/>
        <v>-136000</v>
      </c>
      <c r="H41" s="29"/>
      <c r="I41" s="12">
        <f t="shared" si="1"/>
        <v>-0.63551401869158874</v>
      </c>
      <c r="K41" s="14">
        <v>263000</v>
      </c>
      <c r="M41" s="14">
        <f t="shared" si="2"/>
        <v>-185000</v>
      </c>
      <c r="O41" s="12">
        <f t="shared" si="3"/>
        <v>-0.70342205323193918</v>
      </c>
    </row>
    <row r="42" spans="1:15" x14ac:dyDescent="0.2">
      <c r="A42" s="24" t="s">
        <v>29</v>
      </c>
      <c r="C42" s="27">
        <v>29716000</v>
      </c>
      <c r="E42" s="14">
        <v>28559000</v>
      </c>
      <c r="G42" s="28">
        <f t="shared" si="0"/>
        <v>1157000</v>
      </c>
      <c r="H42" s="29"/>
      <c r="I42" s="12">
        <f t="shared" si="1"/>
        <v>4.0512622991001085E-2</v>
      </c>
      <c r="K42" s="14">
        <v>28084000</v>
      </c>
      <c r="M42" s="14">
        <f t="shared" si="2"/>
        <v>1632000</v>
      </c>
      <c r="O42" s="12">
        <f t="shared" si="3"/>
        <v>5.8111380145278453E-2</v>
      </c>
    </row>
    <row r="43" spans="1:15" x14ac:dyDescent="0.2">
      <c r="A43" s="24" t="s">
        <v>30</v>
      </c>
      <c r="C43" s="27">
        <v>6495000</v>
      </c>
      <c r="E43" s="14">
        <v>6166000</v>
      </c>
      <c r="G43" s="28">
        <f t="shared" si="0"/>
        <v>329000</v>
      </c>
      <c r="H43" s="29"/>
      <c r="I43" s="12">
        <f t="shared" si="1"/>
        <v>5.3357119688614986E-2</v>
      </c>
      <c r="K43" s="14">
        <v>5845000</v>
      </c>
      <c r="M43" s="14">
        <f t="shared" si="2"/>
        <v>650000</v>
      </c>
      <c r="O43" s="12">
        <f t="shared" si="3"/>
        <v>0.11120615911035073</v>
      </c>
    </row>
    <row r="44" spans="1:15" x14ac:dyDescent="0.2">
      <c r="A44" s="24" t="s">
        <v>31</v>
      </c>
      <c r="C44" s="27">
        <v>793061000</v>
      </c>
      <c r="E44" s="14">
        <v>758830000</v>
      </c>
      <c r="G44" s="28">
        <f t="shared" si="0"/>
        <v>34231000</v>
      </c>
      <c r="H44" s="29"/>
      <c r="I44" s="12">
        <f t="shared" si="1"/>
        <v>4.5110235494115941E-2</v>
      </c>
      <c r="K44" s="14">
        <v>733067000</v>
      </c>
      <c r="M44" s="14">
        <f t="shared" si="2"/>
        <v>59994000</v>
      </c>
      <c r="O44" s="12">
        <f t="shared" si="3"/>
        <v>8.1839722699289422E-2</v>
      </c>
    </row>
    <row r="45" spans="1:15" x14ac:dyDescent="0.2">
      <c r="A45" s="24" t="s">
        <v>32</v>
      </c>
      <c r="C45" s="27">
        <v>19106000</v>
      </c>
      <c r="E45" s="14">
        <v>19723000</v>
      </c>
      <c r="G45" s="28">
        <f t="shared" si="0"/>
        <v>-617000</v>
      </c>
      <c r="H45" s="29"/>
      <c r="I45" s="12">
        <f t="shared" si="1"/>
        <v>-3.1283273335699434E-2</v>
      </c>
      <c r="K45" s="14">
        <v>16731000</v>
      </c>
      <c r="L45" s="30"/>
      <c r="M45" s="14">
        <f t="shared" si="2"/>
        <v>2375000</v>
      </c>
      <c r="O45" s="12">
        <f t="shared" si="3"/>
        <v>0.14195206502898811</v>
      </c>
    </row>
    <row r="46" spans="1:15" x14ac:dyDescent="0.2">
      <c r="A46" s="24" t="s">
        <v>33</v>
      </c>
      <c r="C46" s="27">
        <v>83000</v>
      </c>
      <c r="E46" s="14">
        <v>85000</v>
      </c>
      <c r="G46" s="28">
        <f t="shared" si="0"/>
        <v>-2000</v>
      </c>
      <c r="H46" s="29"/>
      <c r="I46" s="12">
        <f t="shared" si="1"/>
        <v>-2.3529411764705882E-2</v>
      </c>
      <c r="K46" s="14">
        <v>48000</v>
      </c>
      <c r="M46" s="14">
        <f t="shared" si="2"/>
        <v>35000</v>
      </c>
      <c r="O46" s="12">
        <f t="shared" si="3"/>
        <v>0.72916666666666663</v>
      </c>
    </row>
    <row r="47" spans="1:15" x14ac:dyDescent="0.2">
      <c r="A47" s="31" t="s">
        <v>34</v>
      </c>
      <c r="B47" s="22"/>
      <c r="C47" s="32">
        <v>5000</v>
      </c>
      <c r="D47" s="22"/>
      <c r="E47" s="33">
        <v>3000</v>
      </c>
      <c r="F47" s="22"/>
      <c r="G47" s="28">
        <f t="shared" si="0"/>
        <v>2000</v>
      </c>
      <c r="H47" s="29"/>
      <c r="I47" s="34">
        <f>IF(E47=0,"        NA",G47/E47)</f>
        <v>0.66666666666666663</v>
      </c>
      <c r="J47" s="22"/>
      <c r="K47" s="33">
        <v>14000</v>
      </c>
      <c r="L47" s="22"/>
      <c r="M47" s="14">
        <f t="shared" si="2"/>
        <v>-9000</v>
      </c>
      <c r="N47" s="22"/>
      <c r="O47" s="12">
        <f t="shared" si="3"/>
        <v>-0.6428571428571429</v>
      </c>
    </row>
    <row r="48" spans="1:15" x14ac:dyDescent="0.2">
      <c r="A48" s="31" t="s">
        <v>35</v>
      </c>
      <c r="B48" s="22"/>
      <c r="C48" s="35">
        <v>14000</v>
      </c>
      <c r="D48" s="22"/>
      <c r="E48" s="17">
        <v>0</v>
      </c>
      <c r="F48" s="22"/>
      <c r="G48" s="17">
        <f t="shared" si="0"/>
        <v>14000</v>
      </c>
      <c r="H48" s="36"/>
      <c r="I48" s="37" t="str">
        <f>IF(E48=0,"        NA",G48/E48)</f>
        <v xml:space="preserve">        NA</v>
      </c>
      <c r="J48" s="22"/>
      <c r="K48" s="17">
        <v>0</v>
      </c>
      <c r="L48" s="22"/>
      <c r="M48" s="17">
        <f t="shared" si="2"/>
        <v>14000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C16</f>
        <v>1166638000</v>
      </c>
      <c r="D50" s="4"/>
      <c r="E50" s="40">
        <f>SUM(E29:E48)</f>
        <v>1120345000</v>
      </c>
      <c r="F50" s="4"/>
      <c r="G50" s="41">
        <f>SUM(G29:G48)</f>
        <v>46293000</v>
      </c>
      <c r="H50" s="42"/>
      <c r="I50" s="23">
        <f>IF(E50=0,0,G50/E50)</f>
        <v>4.1320307583824628E-2</v>
      </c>
      <c r="J50" s="4"/>
      <c r="K50" s="40">
        <f>SUM(K29:K48)</f>
        <v>1108459000</v>
      </c>
      <c r="L50" s="4"/>
      <c r="M50" s="41">
        <f>SUM(M29:M48)</f>
        <v>58179000</v>
      </c>
      <c r="N50" s="4"/>
      <c r="O50" s="23">
        <f>+M50/K50</f>
        <v>5.2486379739800929E-2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K52" s="43"/>
      <c r="M52" s="43"/>
    </row>
    <row r="54" spans="1:15" x14ac:dyDescent="0.2">
      <c r="K54" s="26"/>
      <c r="M54" s="26"/>
      <c r="O54" s="12"/>
    </row>
    <row r="56" spans="1:15" x14ac:dyDescent="0.2">
      <c r="C56" s="26"/>
      <c r="E56" s="26"/>
      <c r="G56" s="29"/>
      <c r="I56" s="12"/>
      <c r="K56" s="26"/>
      <c r="M56" s="14"/>
      <c r="O56" s="12"/>
    </row>
    <row r="58" spans="1:15" x14ac:dyDescent="0.2">
      <c r="A58" s="24"/>
    </row>
  </sheetData>
  <mergeCells count="11"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  <mergeCell ref="M7:O7"/>
  </mergeCells>
  <printOptions horizontalCentered="1"/>
  <pageMargins left="0.5" right="0.5" top="0.75" bottom="1" header="0.5" footer="0.5"/>
  <pageSetup scale="67" orientation="portrait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Normal="100" workbookViewId="0">
      <selection activeCell="A6" sqref="A6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5" style="2" bestFit="1" customWidth="1"/>
    <col min="4" max="4" width="0.88671875" style="2" customWidth="1"/>
    <col min="5" max="5" width="15.109375" style="2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/>
    <col min="10" max="10" width="3.77734375" style="2" customWidth="1"/>
    <col min="11" max="11" width="14.6640625" style="2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 x14ac:dyDescent="0.25">
      <c r="A7" s="4"/>
      <c r="B7" s="4"/>
      <c r="C7" s="5" t="s">
        <v>42</v>
      </c>
      <c r="D7" s="5"/>
      <c r="E7" s="5"/>
      <c r="F7" s="5"/>
      <c r="G7" s="5"/>
      <c r="H7" s="5"/>
      <c r="I7" s="5"/>
      <c r="J7" s="4"/>
      <c r="K7" s="6" t="s">
        <v>43</v>
      </c>
      <c r="L7" s="7"/>
      <c r="M7" s="5" t="s">
        <v>41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10410366000</v>
      </c>
      <c r="E10" s="10">
        <v>9906182000</v>
      </c>
      <c r="G10" s="11">
        <f>+C10-E10</f>
        <v>504184000</v>
      </c>
      <c r="I10" s="12">
        <f>IF(E10=0,0,G10/E10)</f>
        <v>5.089589510873109E-2</v>
      </c>
      <c r="K10" s="11">
        <v>9854193000</v>
      </c>
      <c r="M10" s="11">
        <f>+C10-K10</f>
        <v>556173000</v>
      </c>
      <c r="O10" s="12">
        <f>+M10/K10</f>
        <v>5.644023818084342E-2</v>
      </c>
    </row>
    <row r="11" spans="1:15" ht="15.75" customHeight="1" x14ac:dyDescent="0.2">
      <c r="A11" s="9" t="s">
        <v>9</v>
      </c>
      <c r="C11" s="13">
        <v>806456000</v>
      </c>
      <c r="E11" s="13">
        <v>771217000</v>
      </c>
      <c r="G11" s="13">
        <f>+C11-E11</f>
        <v>35239000</v>
      </c>
      <c r="I11" s="12">
        <f>IF(E11=0,0,G11/E11)</f>
        <v>4.5692716835858134E-2</v>
      </c>
      <c r="K11" s="13">
        <v>761334000</v>
      </c>
      <c r="M11" s="14">
        <f>+C11-K11</f>
        <v>45122000</v>
      </c>
      <c r="O11" s="12">
        <f>+M11/K11</f>
        <v>5.9267023408911199E-2</v>
      </c>
    </row>
    <row r="12" spans="1:15" ht="15.75" customHeight="1" x14ac:dyDescent="0.2">
      <c r="A12" s="9" t="s">
        <v>10</v>
      </c>
      <c r="C12" s="13">
        <v>293255000</v>
      </c>
      <c r="E12" s="13">
        <v>291557000</v>
      </c>
      <c r="G12" s="13">
        <f>+C12-E12</f>
        <v>1698000</v>
      </c>
      <c r="I12" s="12">
        <f>IF(E12=0,0,G12/E12)</f>
        <v>5.8239040736459769E-3</v>
      </c>
      <c r="K12" s="13">
        <v>304301000</v>
      </c>
      <c r="M12" s="14">
        <f>+C12-K12</f>
        <v>-11046000</v>
      </c>
      <c r="O12" s="12">
        <f>+M12/K12</f>
        <v>-3.6299584950427372E-2</v>
      </c>
    </row>
    <row r="13" spans="1:15" ht="15.75" customHeight="1" x14ac:dyDescent="0.2">
      <c r="A13" s="9" t="s">
        <v>11</v>
      </c>
      <c r="C13" s="13">
        <v>1037740000</v>
      </c>
      <c r="E13" s="13">
        <v>1022209000</v>
      </c>
      <c r="G13" s="13">
        <f>+C13-E13</f>
        <v>15531000</v>
      </c>
      <c r="I13" s="12">
        <f>IF(E13=0,0,G13/E13)</f>
        <v>1.5193566090691826E-2</v>
      </c>
      <c r="K13" s="13">
        <v>989438000</v>
      </c>
      <c r="M13" s="14">
        <f>+C13-K13</f>
        <v>48302000</v>
      </c>
      <c r="O13" s="12">
        <f>+M13/K13</f>
        <v>4.881761161386565E-2</v>
      </c>
    </row>
    <row r="14" spans="1:15" ht="15.75" customHeight="1" x14ac:dyDescent="0.2">
      <c r="A14" s="9" t="s">
        <v>12</v>
      </c>
      <c r="C14" s="15">
        <f>C16-SUM(C10:C13)</f>
        <v>136669000</v>
      </c>
      <c r="E14" s="15">
        <f>E16-SUM(E10:E13)</f>
        <v>136665000</v>
      </c>
      <c r="G14" s="15">
        <f>+C14-E14</f>
        <v>4000</v>
      </c>
      <c r="I14" s="16">
        <f>IF(E14=0,0,G14/E14)</f>
        <v>2.9268649617678265E-5</v>
      </c>
      <c r="K14" s="15">
        <v>136668000</v>
      </c>
      <c r="M14" s="17">
        <f>+C14-K14</f>
        <v>1000</v>
      </c>
      <c r="O14" s="16">
        <f>+M14/K14</f>
        <v>7.3170017853484359E-6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v>12684486000</v>
      </c>
      <c r="D16" s="22"/>
      <c r="E16" s="21">
        <v>12127830000</v>
      </c>
      <c r="F16" s="22"/>
      <c r="G16" s="21">
        <f>SUM(G10:G14)</f>
        <v>556656000</v>
      </c>
      <c r="H16" s="22"/>
      <c r="I16" s="23">
        <f>IF(E16=0,0,G16/E16)</f>
        <v>4.5899060260574234E-2</v>
      </c>
      <c r="J16" s="22"/>
      <c r="K16" s="21">
        <f>SUM(K10:K14)</f>
        <v>12045934000</v>
      </c>
      <c r="L16" s="22"/>
      <c r="M16" s="21">
        <f>SUM(M10:M14)</f>
        <v>638552000</v>
      </c>
      <c r="N16" s="22"/>
      <c r="O16" s="23">
        <f>+M16/K16</f>
        <v>5.3009754162690916E-2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tr">
        <f>A4</f>
        <v>August - May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.75" x14ac:dyDescent="0.25">
      <c r="A26" s="4"/>
      <c r="B26" s="4"/>
      <c r="C26" s="5" t="str">
        <f>C7</f>
        <v>2018 - 2019</v>
      </c>
      <c r="D26" s="5"/>
      <c r="E26" s="5"/>
      <c r="F26" s="5"/>
      <c r="G26" s="5"/>
      <c r="H26" s="5"/>
      <c r="I26" s="5"/>
      <c r="J26" s="4"/>
      <c r="K26" s="6" t="str">
        <f>K7</f>
        <v>2017-2018</v>
      </c>
      <c r="L26" s="7"/>
      <c r="M26" s="5" t="str">
        <f>M7</f>
        <v>2018-2019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2202656000</v>
      </c>
      <c r="E29" s="26">
        <v>2019182000</v>
      </c>
      <c r="G29" s="11">
        <f t="shared" ref="G29:G48" si="0">+C29-E29</f>
        <v>183474000</v>
      </c>
      <c r="H29" s="11"/>
      <c r="I29" s="12">
        <f t="shared" ref="I29:I46" si="1">IF(E29=0,0,G29/E29)</f>
        <v>9.0865508904100764E-2</v>
      </c>
      <c r="K29" s="26">
        <v>2065317000</v>
      </c>
      <c r="M29" s="11">
        <f t="shared" ref="M29:M48" si="2">+C29-K29</f>
        <v>137339000</v>
      </c>
      <c r="O29" s="12">
        <f t="shared" ref="O29:O47" si="3">+M29/K29</f>
        <v>6.6497782180653137E-2</v>
      </c>
    </row>
    <row r="30" spans="1:15" x14ac:dyDescent="0.2">
      <c r="A30" s="24" t="s">
        <v>17</v>
      </c>
      <c r="C30" s="27">
        <v>199783000</v>
      </c>
      <c r="E30" s="14">
        <v>155984000</v>
      </c>
      <c r="G30" s="28">
        <f t="shared" si="0"/>
        <v>43799000</v>
      </c>
      <c r="H30" s="29"/>
      <c r="I30" s="12">
        <f t="shared" si="1"/>
        <v>0.2807916196532978</v>
      </c>
      <c r="K30" s="14">
        <v>243527000</v>
      </c>
      <c r="M30" s="14">
        <f t="shared" si="2"/>
        <v>-43744000</v>
      </c>
      <c r="O30" s="12">
        <f t="shared" si="3"/>
        <v>-0.17962689968668771</v>
      </c>
    </row>
    <row r="31" spans="1:15" x14ac:dyDescent="0.2">
      <c r="A31" s="24" t="s">
        <v>18</v>
      </c>
      <c r="C31" s="27">
        <v>2120000</v>
      </c>
      <c r="E31" s="14">
        <v>0</v>
      </c>
      <c r="G31" s="28">
        <f t="shared" si="0"/>
        <v>2120000</v>
      </c>
      <c r="H31" s="29"/>
      <c r="I31" s="12">
        <f t="shared" si="1"/>
        <v>0</v>
      </c>
      <c r="K31" s="14">
        <v>-328000</v>
      </c>
      <c r="M31" s="14">
        <f t="shared" si="2"/>
        <v>2448000</v>
      </c>
      <c r="O31" s="12">
        <f t="shared" si="3"/>
        <v>-7.4634146341463419</v>
      </c>
    </row>
    <row r="32" spans="1:15" x14ac:dyDescent="0.2">
      <c r="A32" s="24" t="s">
        <v>19</v>
      </c>
      <c r="C32" s="27">
        <v>699373000</v>
      </c>
      <c r="E32" s="14">
        <v>697303000</v>
      </c>
      <c r="G32" s="28">
        <f t="shared" si="0"/>
        <v>2070000</v>
      </c>
      <c r="H32" s="29"/>
      <c r="I32" s="12">
        <f t="shared" si="1"/>
        <v>2.9685803732380327E-3</v>
      </c>
      <c r="K32" s="14">
        <v>667482000</v>
      </c>
      <c r="M32" s="14">
        <f t="shared" si="2"/>
        <v>31891000</v>
      </c>
      <c r="O32" s="12">
        <f t="shared" si="3"/>
        <v>4.7778067423541008E-2</v>
      </c>
    </row>
    <row r="33" spans="1:15" x14ac:dyDescent="0.2">
      <c r="A33" s="24" t="s">
        <v>20</v>
      </c>
      <c r="C33" s="27">
        <v>57805000</v>
      </c>
      <c r="E33" s="14">
        <v>57153000</v>
      </c>
      <c r="G33" s="28">
        <f t="shared" si="0"/>
        <v>652000</v>
      </c>
      <c r="H33" s="29"/>
      <c r="I33" s="12">
        <f t="shared" si="1"/>
        <v>1.1407975084422515E-2</v>
      </c>
      <c r="K33" s="14">
        <v>56886000</v>
      </c>
      <c r="M33" s="14">
        <f t="shared" si="2"/>
        <v>919000</v>
      </c>
      <c r="O33" s="12">
        <f t="shared" si="3"/>
        <v>1.6155117252047956E-2</v>
      </c>
    </row>
    <row r="34" spans="1:15" x14ac:dyDescent="0.2">
      <c r="A34" s="24" t="s">
        <v>21</v>
      </c>
      <c r="C34" s="27">
        <v>199847000</v>
      </c>
      <c r="E34" s="14">
        <v>206000000</v>
      </c>
      <c r="G34" s="28">
        <f t="shared" si="0"/>
        <v>-6153000</v>
      </c>
      <c r="H34" s="29"/>
      <c r="I34" s="12">
        <f t="shared" si="1"/>
        <v>-2.986893203883495E-2</v>
      </c>
      <c r="K34" s="14">
        <v>204265000</v>
      </c>
      <c r="M34" s="14">
        <f t="shared" si="2"/>
        <v>-4418000</v>
      </c>
      <c r="O34" s="12">
        <f t="shared" si="3"/>
        <v>-2.1628766553251903E-2</v>
      </c>
    </row>
    <row r="35" spans="1:15" x14ac:dyDescent="0.2">
      <c r="A35" s="24" t="s">
        <v>22</v>
      </c>
      <c r="C35" s="27">
        <v>14593000</v>
      </c>
      <c r="E35" s="14">
        <v>14753000</v>
      </c>
      <c r="G35" s="28">
        <f t="shared" si="0"/>
        <v>-160000</v>
      </c>
      <c r="H35" s="29"/>
      <c r="I35" s="12">
        <f t="shared" si="1"/>
        <v>-1.0845251813190538E-2</v>
      </c>
      <c r="K35" s="14">
        <v>14238000</v>
      </c>
      <c r="M35" s="14">
        <f t="shared" si="2"/>
        <v>355000</v>
      </c>
      <c r="O35" s="12">
        <f t="shared" si="3"/>
        <v>2.4933277145666528E-2</v>
      </c>
    </row>
    <row r="36" spans="1:15" x14ac:dyDescent="0.2">
      <c r="A36" s="24" t="s">
        <v>23</v>
      </c>
      <c r="C36" s="14">
        <f>C16-SUM(C29:C35,C37:C48)</f>
        <v>283046000</v>
      </c>
      <c r="E36" s="14">
        <f>E50-SUM(E29:E35,E37:E48)</f>
        <v>259857000</v>
      </c>
      <c r="G36" s="28">
        <f t="shared" si="0"/>
        <v>23189000</v>
      </c>
      <c r="H36" s="29"/>
      <c r="I36" s="12">
        <f t="shared" si="1"/>
        <v>8.9237542186664201E-2</v>
      </c>
      <c r="K36" s="14">
        <v>279426000</v>
      </c>
      <c r="M36" s="14">
        <f t="shared" si="2"/>
        <v>3620000</v>
      </c>
      <c r="O36" s="12">
        <f t="shared" si="3"/>
        <v>1.2955129443931488E-2</v>
      </c>
    </row>
    <row r="37" spans="1:15" x14ac:dyDescent="0.2">
      <c r="A37" s="24" t="s">
        <v>24</v>
      </c>
      <c r="C37" s="27">
        <v>19624000</v>
      </c>
      <c r="E37" s="14">
        <v>20006000</v>
      </c>
      <c r="G37" s="28">
        <f t="shared" si="0"/>
        <v>-382000</v>
      </c>
      <c r="H37" s="29"/>
      <c r="I37" s="12">
        <f t="shared" si="1"/>
        <v>-1.9094271718484455E-2</v>
      </c>
      <c r="K37" s="14">
        <v>20821000</v>
      </c>
      <c r="M37" s="14">
        <f t="shared" si="2"/>
        <v>-1197000</v>
      </c>
      <c r="O37" s="12">
        <f t="shared" si="3"/>
        <v>-5.7490034100187312E-2</v>
      </c>
    </row>
    <row r="38" spans="1:15" x14ac:dyDescent="0.2">
      <c r="A38" s="24" t="s">
        <v>25</v>
      </c>
      <c r="C38" s="27">
        <v>110141000</v>
      </c>
      <c r="E38" s="14">
        <v>99837000</v>
      </c>
      <c r="G38" s="28">
        <f t="shared" si="0"/>
        <v>10304000</v>
      </c>
      <c r="H38" s="29"/>
      <c r="I38" s="12">
        <f t="shared" si="1"/>
        <v>0.10320822941394472</v>
      </c>
      <c r="K38" s="14">
        <v>97045000</v>
      </c>
      <c r="M38" s="14">
        <f t="shared" si="2"/>
        <v>13096000</v>
      </c>
      <c r="O38" s="12">
        <f t="shared" si="3"/>
        <v>0.13494770467308981</v>
      </c>
    </row>
    <row r="39" spans="1:15" x14ac:dyDescent="0.2">
      <c r="A39" s="24" t="s">
        <v>26</v>
      </c>
      <c r="C39" s="27">
        <v>188956000</v>
      </c>
      <c r="E39" s="14">
        <v>163857000</v>
      </c>
      <c r="G39" s="28">
        <f t="shared" si="0"/>
        <v>25099000</v>
      </c>
      <c r="H39" s="29"/>
      <c r="I39" s="12">
        <f t="shared" si="1"/>
        <v>0.1531762451405799</v>
      </c>
      <c r="K39" s="14">
        <v>167816000</v>
      </c>
      <c r="M39" s="14">
        <f t="shared" si="2"/>
        <v>21140000</v>
      </c>
      <c r="O39" s="12">
        <f t="shared" si="3"/>
        <v>0.12597130190208322</v>
      </c>
    </row>
    <row r="40" spans="1:15" x14ac:dyDescent="0.2">
      <c r="A40" s="24" t="s">
        <v>27</v>
      </c>
      <c r="C40" s="27">
        <v>331452000</v>
      </c>
      <c r="E40" s="14">
        <v>325481000</v>
      </c>
      <c r="G40" s="28">
        <f t="shared" si="0"/>
        <v>5971000</v>
      </c>
      <c r="H40" s="29"/>
      <c r="I40" s="12">
        <f t="shared" si="1"/>
        <v>1.8345156860154664E-2</v>
      </c>
      <c r="K40" s="14">
        <v>326652000</v>
      </c>
      <c r="M40" s="14">
        <f t="shared" si="2"/>
        <v>4800000</v>
      </c>
      <c r="O40" s="12">
        <f t="shared" si="3"/>
        <v>1.4694537305756586E-2</v>
      </c>
    </row>
    <row r="41" spans="1:15" x14ac:dyDescent="0.2">
      <c r="A41" s="24" t="s">
        <v>28</v>
      </c>
      <c r="C41" s="27">
        <v>12993000</v>
      </c>
      <c r="E41" s="14">
        <v>14313000</v>
      </c>
      <c r="G41" s="28">
        <f t="shared" si="0"/>
        <v>-1320000</v>
      </c>
      <c r="H41" s="29"/>
      <c r="I41" s="12">
        <f t="shared" si="1"/>
        <v>-9.2223852441836091E-2</v>
      </c>
      <c r="K41" s="14">
        <v>10224000</v>
      </c>
      <c r="M41" s="14">
        <f t="shared" si="2"/>
        <v>2769000</v>
      </c>
      <c r="O41" s="12">
        <f t="shared" si="3"/>
        <v>0.27083333333333331</v>
      </c>
    </row>
    <row r="42" spans="1:15" x14ac:dyDescent="0.2">
      <c r="A42" s="24" t="s">
        <v>29</v>
      </c>
      <c r="C42" s="27">
        <v>300870000</v>
      </c>
      <c r="E42" s="14">
        <v>292380000</v>
      </c>
      <c r="G42" s="28">
        <f t="shared" si="0"/>
        <v>8490000</v>
      </c>
      <c r="H42" s="29"/>
      <c r="I42" s="12">
        <f t="shared" si="1"/>
        <v>2.9037553868253643E-2</v>
      </c>
      <c r="K42" s="14">
        <v>287136000</v>
      </c>
      <c r="M42" s="14">
        <f t="shared" si="2"/>
        <v>13734000</v>
      </c>
      <c r="O42" s="12">
        <f t="shared" si="3"/>
        <v>4.7830992978936809E-2</v>
      </c>
    </row>
    <row r="43" spans="1:15" x14ac:dyDescent="0.2">
      <c r="A43" s="24" t="s">
        <v>30</v>
      </c>
      <c r="C43" s="27">
        <v>59018000</v>
      </c>
      <c r="E43" s="14">
        <v>58156000</v>
      </c>
      <c r="G43" s="28">
        <f t="shared" si="0"/>
        <v>862000</v>
      </c>
      <c r="H43" s="29"/>
      <c r="I43" s="12">
        <f t="shared" si="1"/>
        <v>1.4822202352293831E-2</v>
      </c>
      <c r="K43" s="14">
        <v>55347000</v>
      </c>
      <c r="M43" s="14">
        <f t="shared" si="2"/>
        <v>3671000</v>
      </c>
      <c r="O43" s="12">
        <f t="shared" si="3"/>
        <v>6.6326991526189316E-2</v>
      </c>
    </row>
    <row r="44" spans="1:15" x14ac:dyDescent="0.2">
      <c r="A44" s="24" t="s">
        <v>31</v>
      </c>
      <c r="C44" s="27">
        <v>7790707000</v>
      </c>
      <c r="E44" s="14">
        <v>7534150000</v>
      </c>
      <c r="G44" s="28">
        <f t="shared" si="0"/>
        <v>256557000</v>
      </c>
      <c r="H44" s="29"/>
      <c r="I44" s="12">
        <f t="shared" si="1"/>
        <v>3.4052547400834868E-2</v>
      </c>
      <c r="K44" s="14">
        <v>7368366000</v>
      </c>
      <c r="M44" s="14">
        <f t="shared" si="2"/>
        <v>422341000</v>
      </c>
      <c r="O44" s="12">
        <f t="shared" si="3"/>
        <v>5.7318135391211562E-2</v>
      </c>
    </row>
    <row r="45" spans="1:15" x14ac:dyDescent="0.2">
      <c r="A45" s="24" t="s">
        <v>32</v>
      </c>
      <c r="C45" s="27">
        <v>210598000</v>
      </c>
      <c r="E45" s="14">
        <v>208446000</v>
      </c>
      <c r="G45" s="28">
        <f t="shared" si="0"/>
        <v>2152000</v>
      </c>
      <c r="H45" s="29"/>
      <c r="I45" s="12">
        <f t="shared" si="1"/>
        <v>1.0324016771729849E-2</v>
      </c>
      <c r="K45" s="14">
        <v>180839000</v>
      </c>
      <c r="L45" s="30"/>
      <c r="M45" s="14">
        <f t="shared" si="2"/>
        <v>29759000</v>
      </c>
      <c r="O45" s="12">
        <f t="shared" si="3"/>
        <v>0.16456074187536981</v>
      </c>
    </row>
    <row r="46" spans="1:15" x14ac:dyDescent="0.2">
      <c r="A46" s="24" t="s">
        <v>33</v>
      </c>
      <c r="C46" s="27">
        <v>830000</v>
      </c>
      <c r="E46" s="14">
        <v>928000</v>
      </c>
      <c r="G46" s="28">
        <f t="shared" si="0"/>
        <v>-98000</v>
      </c>
      <c r="H46" s="29"/>
      <c r="I46" s="12">
        <f t="shared" si="1"/>
        <v>-0.10560344827586207</v>
      </c>
      <c r="K46" s="14">
        <v>786000</v>
      </c>
      <c r="M46" s="14">
        <f t="shared" si="2"/>
        <v>44000</v>
      </c>
      <c r="O46" s="12">
        <f t="shared" si="3"/>
        <v>5.5979643765903309E-2</v>
      </c>
    </row>
    <row r="47" spans="1:15" x14ac:dyDescent="0.2">
      <c r="A47" s="31" t="s">
        <v>34</v>
      </c>
      <c r="B47" s="22"/>
      <c r="C47" s="32">
        <v>59000</v>
      </c>
      <c r="D47" s="22"/>
      <c r="E47" s="33">
        <v>44000</v>
      </c>
      <c r="F47" s="22"/>
      <c r="G47" s="28">
        <f t="shared" si="0"/>
        <v>15000</v>
      </c>
      <c r="H47" s="29"/>
      <c r="I47" s="34">
        <f>IF(E47=0,"        NA",G47/E47)</f>
        <v>0.34090909090909088</v>
      </c>
      <c r="J47" s="22"/>
      <c r="K47" s="33">
        <v>89000</v>
      </c>
      <c r="L47" s="22"/>
      <c r="M47" s="14">
        <f t="shared" si="2"/>
        <v>-30000</v>
      </c>
      <c r="N47" s="22"/>
      <c r="O47" s="19">
        <f t="shared" si="3"/>
        <v>-0.33707865168539325</v>
      </c>
    </row>
    <row r="48" spans="1:15" x14ac:dyDescent="0.2">
      <c r="A48" s="31" t="s">
        <v>35</v>
      </c>
      <c r="B48" s="22"/>
      <c r="C48" s="35">
        <v>15000</v>
      </c>
      <c r="D48" s="22"/>
      <c r="E48" s="17">
        <v>0</v>
      </c>
      <c r="F48" s="22"/>
      <c r="G48" s="17">
        <f t="shared" si="0"/>
        <v>15000</v>
      </c>
      <c r="H48" s="36"/>
      <c r="I48" s="37" t="str">
        <f>IF(E48=0,"        NA",G48/E48)</f>
        <v xml:space="preserve">        NA</v>
      </c>
      <c r="J48" s="22"/>
      <c r="K48" s="17">
        <v>0</v>
      </c>
      <c r="L48" s="22"/>
      <c r="M48" s="17">
        <f t="shared" si="2"/>
        <v>15000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SUM(C29:C48)</f>
        <v>12684486000</v>
      </c>
      <c r="D50" s="4"/>
      <c r="E50" s="40">
        <f>E16</f>
        <v>12127830000</v>
      </c>
      <c r="F50" s="4"/>
      <c r="G50" s="41">
        <f>SUM(G29:G48)</f>
        <v>556656000</v>
      </c>
      <c r="H50" s="42"/>
      <c r="I50" s="23">
        <f>IF(E50=0,0,G50/E50)</f>
        <v>4.5899060260574234E-2</v>
      </c>
      <c r="J50" s="4"/>
      <c r="K50" s="40">
        <f>SUM(K29:K48)</f>
        <v>12045934000</v>
      </c>
      <c r="L50" s="4"/>
      <c r="M50" s="41">
        <f>SUM(M29:M48)</f>
        <v>638552000</v>
      </c>
      <c r="N50" s="4"/>
      <c r="O50" s="23">
        <f>+M50/K50</f>
        <v>5.3009754162690916E-2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E52" s="43"/>
      <c r="G52" s="43"/>
      <c r="K52" s="43"/>
      <c r="M52" s="43"/>
    </row>
    <row r="54" spans="1:15" x14ac:dyDescent="0.2">
      <c r="K54" s="26"/>
      <c r="M54" s="26"/>
      <c r="O54" s="12"/>
    </row>
    <row r="55" spans="1:15" x14ac:dyDescent="0.2">
      <c r="C55" s="26"/>
      <c r="E55" s="26"/>
      <c r="G55" s="28"/>
      <c r="I55" s="12"/>
      <c r="K55" s="26"/>
      <c r="M55" s="14"/>
      <c r="O55" s="12"/>
    </row>
    <row r="58" spans="1:15" x14ac:dyDescent="0.2">
      <c r="A58" s="24"/>
    </row>
  </sheetData>
  <mergeCells count="13">
    <mergeCell ref="A21:O21"/>
    <mergeCell ref="A22:O22"/>
    <mergeCell ref="A23:O23"/>
    <mergeCell ref="A24:O24"/>
    <mergeCell ref="C26:I26"/>
    <mergeCell ref="M26:O26"/>
    <mergeCell ref="A1:O1"/>
    <mergeCell ref="A2:O2"/>
    <mergeCell ref="A3:O3"/>
    <mergeCell ref="A4:O4"/>
    <mergeCell ref="A5:O5"/>
    <mergeCell ref="C7:I7"/>
    <mergeCell ref="M7:O7"/>
  </mergeCells>
  <printOptions horizontalCentered="1"/>
  <pageMargins left="0.5" right="0.5" top="0.75" bottom="1" header="0.5" footer="0.5"/>
  <pageSetup scale="65" orientation="portrait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State of Tennessee: Finance &amp;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C W. Brown</cp:lastModifiedBy>
  <dcterms:created xsi:type="dcterms:W3CDTF">2019-06-14T18:00:03Z</dcterms:created>
  <dcterms:modified xsi:type="dcterms:W3CDTF">2019-06-14T18:04:29Z</dcterms:modified>
</cp:coreProperties>
</file>