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P:\Systems Management\CPO Website Administration\TN.gov\RFP Updates\30901-59024\"/>
    </mc:Choice>
  </mc:AlternateContent>
  <xr:revisionPtr revIDLastSave="0" documentId="8_{D116B06E-5E0E-471B-8148-BF8F31E5A9DE}" xr6:coauthVersionLast="47" xr6:coauthVersionMax="47" xr10:uidLastSave="{00000000-0000-0000-0000-000000000000}"/>
  <bookViews>
    <workbookView xWindow="-120" yWindow="-120" windowWidth="20730" windowHeight="11160"/>
  </bookViews>
  <sheets>
    <sheet name="Current Year 23-24" sheetId="9" r:id="rId1"/>
    <sheet name="Year 22 - 23 (10.15.22-23)" sheetId="17" r:id="rId2"/>
    <sheet name="Year 21 - 22 (10.15.21-22)" sheetId="16" r:id="rId3"/>
    <sheet name="Year 20 - 21 (10.15.20-21)" sheetId="15" r:id="rId4"/>
    <sheet name="Year 19 - 20 (10.15.19-20)" sheetId="14" r:id="rId5"/>
    <sheet name="Travelers 2019 (exp 10.15.19)" sheetId="13" r:id="rId6"/>
    <sheet name="Year 18-19" sheetId="12" r:id="rId7"/>
    <sheet name="Year 17-18" sheetId="11" r:id="rId8"/>
    <sheet name="Year 16-17" sheetId="10" r:id="rId9"/>
    <sheet name="Year 15-16" sheetId="1" r:id="rId10"/>
    <sheet name="Year 14-15" sheetId="4" r:id="rId11"/>
    <sheet name="Year 13-14" sheetId="5" r:id="rId12"/>
    <sheet name="Year 12-13" sheetId="6" r:id="rId13"/>
    <sheet name="Year 11-12" sheetId="7" r:id="rId14"/>
    <sheet name="Year 10-11" sheetId="8" r:id="rId15"/>
  </sheets>
  <definedNames>
    <definedName name="_xlnm.Print_Area" localSheetId="9">'Year 15-16'!$A$1:$S$2</definedName>
    <definedName name="_xlnm.Print_Titles" localSheetId="9">'Year 15-16'!$1:$2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9" l="1"/>
  <c r="F23" i="9"/>
  <c r="D23" i="9"/>
  <c r="C23" i="9"/>
  <c r="G22" i="9"/>
  <c r="F22" i="9"/>
  <c r="D22" i="9"/>
  <c r="C22" i="9"/>
  <c r="B22" i="9"/>
  <c r="G21" i="9"/>
  <c r="F21" i="9"/>
  <c r="E21" i="9"/>
  <c r="D21" i="9"/>
  <c r="C21" i="9"/>
  <c r="B21" i="9"/>
  <c r="F18" i="9"/>
  <c r="G18" i="9"/>
  <c r="G10" i="9"/>
  <c r="G22" i="17"/>
  <c r="E22" i="17"/>
  <c r="C36" i="16"/>
  <c r="G36" i="16"/>
  <c r="F36" i="16"/>
  <c r="G34" i="16"/>
  <c r="F34" i="16"/>
  <c r="E36" i="16"/>
  <c r="D36" i="16"/>
  <c r="G33" i="16"/>
  <c r="F33" i="16"/>
  <c r="D48" i="15"/>
  <c r="F46" i="15"/>
  <c r="G58" i="14"/>
  <c r="F58" i="14"/>
  <c r="E60" i="14"/>
  <c r="D60" i="14"/>
  <c r="C18" i="9"/>
  <c r="G9" i="9"/>
  <c r="G21" i="17"/>
  <c r="G20" i="17"/>
  <c r="C48" i="15"/>
  <c r="F48" i="15"/>
  <c r="C31" i="17"/>
  <c r="F31" i="17"/>
  <c r="E20" i="17"/>
  <c r="E22" i="9"/>
  <c r="E23" i="9"/>
  <c r="B23" i="9"/>
  <c r="G8" i="9"/>
  <c r="F44" i="15"/>
  <c r="G7" i="9"/>
  <c r="G31" i="17"/>
  <c r="G19" i="17"/>
  <c r="E31" i="16"/>
  <c r="F10" i="8"/>
  <c r="F14" i="8"/>
  <c r="G14" i="8"/>
  <c r="F16" i="8"/>
  <c r="F17" i="8"/>
  <c r="F18" i="8"/>
  <c r="F20" i="8"/>
  <c r="F21" i="8"/>
  <c r="E22" i="8"/>
  <c r="F22" i="8"/>
  <c r="F23" i="8"/>
  <c r="F24" i="8"/>
  <c r="F25" i="8"/>
  <c r="F26" i="8"/>
  <c r="G26" i="8"/>
  <c r="F27" i="8"/>
  <c r="F28" i="8"/>
  <c r="F29" i="8"/>
  <c r="F30" i="8"/>
  <c r="F31" i="8"/>
  <c r="F32" i="8"/>
  <c r="F33" i="8"/>
  <c r="F34" i="8"/>
  <c r="F35" i="8"/>
  <c r="F36" i="8"/>
  <c r="F37" i="8"/>
  <c r="F38" i="8"/>
  <c r="F39" i="8"/>
  <c r="F40" i="8"/>
  <c r="F41" i="8"/>
  <c r="E42" i="8"/>
  <c r="F42" i="8"/>
  <c r="F7" i="7"/>
  <c r="G7" i="7"/>
  <c r="F10" i="7"/>
  <c r="G10" i="7"/>
  <c r="G13" i="7"/>
  <c r="F14" i="7"/>
  <c r="G14" i="7"/>
  <c r="F15" i="7"/>
  <c r="G15" i="7"/>
  <c r="F16" i="7"/>
  <c r="G16" i="7"/>
  <c r="F17" i="7"/>
  <c r="G17" i="7"/>
  <c r="F18" i="7"/>
  <c r="G18" i="7"/>
  <c r="F19" i="7"/>
  <c r="G19" i="7"/>
  <c r="F20" i="7"/>
  <c r="G20" i="7"/>
  <c r="F21" i="7"/>
  <c r="G21" i="7"/>
  <c r="F22" i="7"/>
  <c r="G22" i="7"/>
  <c r="F23" i="7"/>
  <c r="G23" i="7"/>
  <c r="F24" i="7"/>
  <c r="G24" i="7"/>
  <c r="F25" i="7"/>
  <c r="G25" i="7"/>
  <c r="F26" i="7"/>
  <c r="G26" i="7"/>
  <c r="F27" i="7"/>
  <c r="G27" i="7"/>
  <c r="F28" i="7"/>
  <c r="G28" i="7"/>
  <c r="F29" i="7"/>
  <c r="G29" i="7"/>
  <c r="F30" i="7"/>
  <c r="G30" i="7"/>
  <c r="F31" i="7"/>
  <c r="G31" i="7"/>
  <c r="F32" i="7"/>
  <c r="G32" i="7"/>
  <c r="F33" i="7"/>
  <c r="G33" i="7"/>
  <c r="F34" i="7"/>
  <c r="G34" i="7"/>
  <c r="F35" i="7"/>
  <c r="G35" i="7"/>
  <c r="F36" i="7"/>
  <c r="G36" i="7"/>
  <c r="B37" i="7"/>
  <c r="E37" i="7"/>
  <c r="F37" i="7"/>
  <c r="G37" i="7"/>
  <c r="F7" i="5"/>
  <c r="G7" i="5"/>
  <c r="G8" i="5"/>
  <c r="G9" i="5"/>
  <c r="F10" i="5"/>
  <c r="G10" i="5"/>
  <c r="F13" i="5"/>
  <c r="G13" i="5"/>
  <c r="F14" i="5"/>
  <c r="G14" i="5"/>
  <c r="F15" i="5"/>
  <c r="G15" i="5"/>
  <c r="F16" i="5"/>
  <c r="G16" i="5"/>
  <c r="F17" i="5"/>
  <c r="G17" i="5"/>
  <c r="F18" i="5"/>
  <c r="G18" i="5"/>
  <c r="F19" i="5"/>
  <c r="G19" i="5"/>
  <c r="F20" i="5"/>
  <c r="G20" i="5"/>
  <c r="F21" i="5"/>
  <c r="G21" i="5"/>
  <c r="F22" i="5"/>
  <c r="G22" i="5"/>
  <c r="F23" i="5"/>
  <c r="G23" i="5"/>
  <c r="F24" i="5"/>
  <c r="G24" i="5"/>
  <c r="F25" i="5"/>
  <c r="G25" i="5"/>
  <c r="F26" i="5"/>
  <c r="G26" i="5"/>
  <c r="F27" i="5"/>
  <c r="G27" i="5"/>
  <c r="F28" i="5"/>
  <c r="G28" i="5"/>
  <c r="F29" i="5"/>
  <c r="G29" i="5"/>
  <c r="F30" i="5"/>
  <c r="G30" i="5"/>
  <c r="F31" i="5"/>
  <c r="G31" i="5"/>
  <c r="F32" i="5"/>
  <c r="G32" i="5"/>
  <c r="F33" i="5"/>
  <c r="G33" i="5"/>
  <c r="F34" i="5"/>
  <c r="G34" i="5"/>
  <c r="F35" i="5"/>
  <c r="G35" i="5"/>
  <c r="G4" i="4"/>
  <c r="F5" i="4"/>
  <c r="G5" i="4"/>
  <c r="F6" i="4"/>
  <c r="G6" i="4"/>
  <c r="F7" i="4"/>
  <c r="G7" i="4"/>
  <c r="G10" i="4"/>
  <c r="F11" i="4"/>
  <c r="G11" i="4"/>
  <c r="F13" i="4"/>
  <c r="G13" i="4"/>
  <c r="G14" i="4"/>
  <c r="F15" i="4"/>
  <c r="G15" i="4"/>
  <c r="D16" i="4"/>
  <c r="E16" i="4"/>
  <c r="F16" i="4"/>
  <c r="G16" i="4"/>
  <c r="G4" i="1"/>
  <c r="G5" i="1"/>
  <c r="G6" i="1"/>
  <c r="G7" i="1"/>
  <c r="G8" i="1"/>
  <c r="G9" i="1"/>
  <c r="G10" i="1"/>
  <c r="G11" i="1"/>
  <c r="G12" i="1"/>
  <c r="G13" i="1"/>
  <c r="F14" i="1"/>
  <c r="G14" i="1"/>
  <c r="F15" i="1"/>
  <c r="G15" i="1"/>
  <c r="G16" i="1"/>
  <c r="G17" i="1"/>
  <c r="G18" i="1"/>
  <c r="F19" i="1"/>
  <c r="G19" i="1"/>
  <c r="D20" i="1"/>
  <c r="E20" i="1"/>
  <c r="F20" i="1"/>
  <c r="G20" i="1"/>
  <c r="G16" i="10"/>
  <c r="F22" i="10"/>
  <c r="E28" i="10"/>
  <c r="F30" i="10"/>
  <c r="E31" i="10"/>
  <c r="F31" i="10"/>
  <c r="F33" i="10"/>
  <c r="G33" i="10"/>
  <c r="F34" i="10"/>
  <c r="G34" i="10"/>
  <c r="F35" i="10"/>
  <c r="G35" i="10"/>
  <c r="G36" i="10"/>
  <c r="F37" i="10"/>
  <c r="G37" i="10"/>
  <c r="F38" i="10"/>
  <c r="G38" i="10"/>
  <c r="F39" i="10"/>
  <c r="G39" i="10"/>
  <c r="F40" i="10"/>
  <c r="G40" i="10"/>
  <c r="D41" i="10"/>
  <c r="E41" i="10"/>
  <c r="F41" i="10"/>
  <c r="G41" i="10"/>
  <c r="G4" i="11"/>
  <c r="G5" i="11"/>
  <c r="G6" i="11"/>
  <c r="F7" i="11"/>
  <c r="G7" i="11"/>
  <c r="G8" i="11"/>
  <c r="G9" i="11"/>
  <c r="G10" i="11"/>
  <c r="G11" i="11"/>
  <c r="G12" i="11"/>
  <c r="G13" i="11"/>
  <c r="G14" i="11"/>
  <c r="G15" i="11"/>
  <c r="G16" i="11"/>
  <c r="G17" i="11"/>
  <c r="G18" i="11"/>
  <c r="G19" i="11"/>
  <c r="G20" i="11"/>
  <c r="F21" i="11"/>
  <c r="G21" i="11"/>
  <c r="F22" i="11"/>
  <c r="G22" i="11"/>
  <c r="E23" i="11"/>
  <c r="G23" i="11"/>
  <c r="G24" i="11"/>
  <c r="G25" i="11"/>
  <c r="F26" i="11"/>
  <c r="G26" i="11"/>
  <c r="G27" i="11"/>
  <c r="F28" i="11"/>
  <c r="G28" i="11"/>
  <c r="G29" i="11"/>
  <c r="E30" i="11"/>
  <c r="F30" i="11"/>
  <c r="G30" i="11"/>
  <c r="G31" i="11"/>
  <c r="E32" i="11"/>
  <c r="F32" i="11"/>
  <c r="G32" i="11"/>
  <c r="F33" i="11"/>
  <c r="G33" i="11"/>
  <c r="F34" i="11"/>
  <c r="G34" i="11"/>
  <c r="F35" i="11"/>
  <c r="G35" i="11"/>
  <c r="F36" i="11"/>
  <c r="G36" i="11"/>
  <c r="F37" i="11"/>
  <c r="G37" i="11"/>
  <c r="F38" i="11"/>
  <c r="G38" i="11"/>
  <c r="F39" i="11"/>
  <c r="G39" i="11"/>
  <c r="F40" i="11"/>
  <c r="G40" i="11"/>
  <c r="F41" i="11"/>
  <c r="G41" i="11"/>
  <c r="F42" i="11"/>
  <c r="G42" i="11"/>
  <c r="F43" i="11"/>
  <c r="G43" i="11"/>
  <c r="F44" i="11"/>
  <c r="G44" i="11"/>
  <c r="F45" i="11"/>
  <c r="G45" i="11"/>
  <c r="F46" i="11"/>
  <c r="G46" i="11"/>
  <c r="F47" i="11"/>
  <c r="G47" i="11"/>
  <c r="F48" i="11"/>
  <c r="G48" i="11"/>
  <c r="F49" i="11"/>
  <c r="G49" i="11"/>
  <c r="F50" i="11"/>
  <c r="G50" i="11"/>
  <c r="F51" i="11"/>
  <c r="G51" i="11"/>
  <c r="F52" i="11"/>
  <c r="G52" i="11"/>
  <c r="F53" i="11"/>
  <c r="G53" i="11"/>
  <c r="F54" i="11"/>
  <c r="G54" i="11"/>
  <c r="F55" i="11"/>
  <c r="G55" i="11"/>
  <c r="F56" i="11"/>
  <c r="G56" i="11"/>
  <c r="F57" i="11"/>
  <c r="G57" i="11"/>
  <c r="F58" i="11"/>
  <c r="G58" i="11"/>
  <c r="G59" i="11"/>
  <c r="D60" i="11"/>
  <c r="E60" i="11"/>
  <c r="F60" i="11"/>
  <c r="G60" i="11"/>
  <c r="G4" i="12"/>
  <c r="G5" i="12"/>
  <c r="G6" i="12"/>
  <c r="G7" i="12"/>
  <c r="G8" i="12"/>
  <c r="G9" i="12"/>
  <c r="G10" i="12"/>
  <c r="E11" i="12"/>
  <c r="G11" i="12"/>
  <c r="G12" i="12"/>
  <c r="G13" i="12"/>
  <c r="G14" i="12"/>
  <c r="G15" i="12"/>
  <c r="E16" i="12"/>
  <c r="G16" i="12"/>
  <c r="G17" i="12"/>
  <c r="G18" i="12"/>
  <c r="G19" i="12"/>
  <c r="E20" i="12"/>
  <c r="G20" i="12"/>
  <c r="F21" i="12"/>
  <c r="G21" i="12"/>
  <c r="G22" i="12"/>
  <c r="E23" i="12"/>
  <c r="G23" i="12"/>
  <c r="F24" i="12"/>
  <c r="G24" i="12"/>
  <c r="G25" i="12"/>
  <c r="G26" i="12"/>
  <c r="G27" i="12"/>
  <c r="F28" i="12"/>
  <c r="G28" i="12"/>
  <c r="G29" i="12"/>
  <c r="F30" i="12"/>
  <c r="G30" i="12"/>
  <c r="G31" i="12"/>
  <c r="F32" i="12"/>
  <c r="G32" i="12"/>
  <c r="G33" i="12"/>
  <c r="G34" i="12"/>
  <c r="F35" i="12"/>
  <c r="G35" i="12"/>
  <c r="F36" i="12"/>
  <c r="G36" i="12"/>
  <c r="F37" i="12"/>
  <c r="G37" i="12"/>
  <c r="G38" i="12"/>
  <c r="G39" i="12"/>
  <c r="F40" i="12"/>
  <c r="G40" i="12"/>
  <c r="E41" i="12"/>
  <c r="G41" i="12"/>
  <c r="F42" i="12"/>
  <c r="G42" i="12"/>
  <c r="F43" i="12"/>
  <c r="G43" i="12"/>
  <c r="E44" i="12"/>
  <c r="G44" i="12"/>
  <c r="F45" i="12"/>
  <c r="G45" i="12"/>
  <c r="F46" i="12"/>
  <c r="G46" i="12"/>
  <c r="G47" i="12"/>
  <c r="D48" i="12"/>
  <c r="E48" i="12"/>
  <c r="F48" i="12"/>
  <c r="G48" i="12"/>
  <c r="G5" i="13"/>
  <c r="G6" i="13"/>
  <c r="G7" i="13"/>
  <c r="G8" i="13"/>
  <c r="G9" i="13"/>
  <c r="G10" i="13"/>
  <c r="G11" i="13"/>
  <c r="G12" i="13"/>
  <c r="G13" i="13"/>
  <c r="F14" i="13"/>
  <c r="G14" i="13"/>
  <c r="F15" i="13"/>
  <c r="G15" i="13"/>
  <c r="F16" i="13"/>
  <c r="G16" i="13"/>
  <c r="F17" i="13"/>
  <c r="G17" i="13"/>
  <c r="F18" i="13"/>
  <c r="G18" i="13"/>
  <c r="F19" i="13"/>
  <c r="G19" i="13"/>
  <c r="F20" i="13"/>
  <c r="G20" i="13"/>
  <c r="F21" i="13"/>
  <c r="G21" i="13"/>
  <c r="F22" i="13"/>
  <c r="G22" i="13"/>
  <c r="F23" i="13"/>
  <c r="G23" i="13"/>
  <c r="F24" i="13"/>
  <c r="G24" i="13"/>
  <c r="F25" i="13"/>
  <c r="G25" i="13"/>
  <c r="F26" i="13"/>
  <c r="G26" i="13"/>
  <c r="F27" i="13"/>
  <c r="G27" i="13"/>
  <c r="F28" i="13"/>
  <c r="G28" i="13"/>
  <c r="F29" i="13"/>
  <c r="G29" i="13"/>
  <c r="F30" i="13"/>
  <c r="G30" i="13"/>
  <c r="F31" i="13"/>
  <c r="G31" i="13"/>
  <c r="F32" i="13"/>
  <c r="G32" i="13"/>
  <c r="F33" i="13"/>
  <c r="G33" i="13"/>
  <c r="F34" i="13"/>
  <c r="G34" i="13"/>
  <c r="G35" i="13"/>
  <c r="F36" i="13"/>
  <c r="G36" i="13"/>
  <c r="G37" i="13"/>
  <c r="G38" i="13"/>
  <c r="F39" i="13"/>
  <c r="G39" i="13"/>
  <c r="C40" i="13"/>
  <c r="D40" i="13"/>
  <c r="E40" i="13"/>
  <c r="F40" i="13"/>
  <c r="G40" i="13"/>
  <c r="G4" i="14"/>
  <c r="G5" i="14"/>
  <c r="G6" i="14"/>
  <c r="G7" i="14"/>
  <c r="G8" i="14"/>
  <c r="G9" i="14"/>
  <c r="G10" i="14"/>
  <c r="G11" i="14"/>
  <c r="G12" i="14"/>
  <c r="G13" i="14"/>
  <c r="F13" i="14"/>
  <c r="G14" i="14"/>
  <c r="G15" i="14"/>
  <c r="G16" i="14"/>
  <c r="E17" i="14"/>
  <c r="G17" i="14"/>
  <c r="G18" i="14"/>
  <c r="G19" i="14"/>
  <c r="E19" i="14"/>
  <c r="F19" i="14"/>
  <c r="G20" i="14"/>
  <c r="G21" i="14"/>
  <c r="G22" i="14"/>
  <c r="G23" i="14"/>
  <c r="G24" i="14"/>
  <c r="G25" i="14"/>
  <c r="F25" i="14"/>
  <c r="G26" i="14"/>
  <c r="G27" i="14"/>
  <c r="G28" i="14"/>
  <c r="G29" i="14"/>
  <c r="F28" i="14"/>
  <c r="F29" i="14"/>
  <c r="G30" i="14"/>
  <c r="G31" i="14"/>
  <c r="G32" i="14"/>
  <c r="F31" i="14"/>
  <c r="F32" i="14"/>
  <c r="G33" i="14"/>
  <c r="G34" i="14"/>
  <c r="G35" i="14"/>
  <c r="G36" i="14"/>
  <c r="G37" i="14"/>
  <c r="G38" i="14"/>
  <c r="G39" i="14"/>
  <c r="G40" i="14"/>
  <c r="G41" i="14"/>
  <c r="G42" i="14"/>
  <c r="F35" i="14"/>
  <c r="F36" i="14"/>
  <c r="F37" i="14"/>
  <c r="F38" i="14"/>
  <c r="F39" i="14"/>
  <c r="F40" i="14"/>
  <c r="F41" i="14"/>
  <c r="F42" i="14"/>
  <c r="G43" i="14"/>
  <c r="G44" i="14"/>
  <c r="G60" i="14"/>
  <c r="G24" i="9"/>
  <c r="F45" i="14"/>
  <c r="F46" i="14"/>
  <c r="F48" i="14"/>
  <c r="G48" i="14"/>
  <c r="G49" i="14"/>
  <c r="G50" i="14"/>
  <c r="G51" i="14"/>
  <c r="G52" i="14"/>
  <c r="G53" i="14"/>
  <c r="F49" i="14"/>
  <c r="F50" i="14"/>
  <c r="F51" i="14"/>
  <c r="F52" i="14"/>
  <c r="F53" i="14"/>
  <c r="F54" i="14"/>
  <c r="F55" i="14"/>
  <c r="F56" i="14"/>
  <c r="F57" i="14"/>
  <c r="F60" i="14"/>
  <c r="F24" i="9"/>
  <c r="G6" i="15"/>
  <c r="G7" i="15"/>
  <c r="F18" i="15"/>
  <c r="F21" i="15"/>
  <c r="G21" i="15"/>
  <c r="F24" i="15"/>
  <c r="F28" i="15"/>
  <c r="G28" i="15"/>
  <c r="F32" i="15"/>
  <c r="F34" i="15"/>
  <c r="F35" i="15"/>
  <c r="E37" i="15"/>
  <c r="E48" i="15"/>
  <c r="G37" i="15"/>
  <c r="G38" i="15"/>
  <c r="F38" i="15"/>
  <c r="F40" i="15"/>
  <c r="F42" i="15"/>
  <c r="G48" i="15"/>
  <c r="G5" i="16"/>
  <c r="G6" i="16"/>
  <c r="G7" i="16"/>
  <c r="G8" i="16"/>
  <c r="G9" i="16"/>
  <c r="G10" i="16"/>
  <c r="G11" i="16"/>
  <c r="G12" i="16"/>
  <c r="C13" i="16"/>
  <c r="G13" i="16"/>
  <c r="G14" i="16"/>
  <c r="G15" i="16"/>
  <c r="E16" i="16"/>
  <c r="G16" i="16"/>
  <c r="G17" i="16"/>
  <c r="G18" i="16"/>
  <c r="E19" i="16"/>
  <c r="G19" i="16"/>
  <c r="G20" i="16"/>
  <c r="G21" i="16"/>
  <c r="E22" i="16"/>
  <c r="G22" i="16"/>
  <c r="G23" i="16"/>
  <c r="F23" i="16"/>
  <c r="G24" i="16"/>
  <c r="E25" i="16"/>
  <c r="G25" i="16"/>
  <c r="G26" i="16"/>
  <c r="E27" i="16"/>
  <c r="G27" i="16"/>
  <c r="F28" i="16"/>
  <c r="G28" i="16"/>
  <c r="G29" i="16"/>
  <c r="G30" i="16"/>
  <c r="G31" i="16"/>
  <c r="G32" i="16"/>
  <c r="F30" i="16"/>
  <c r="F31" i="16"/>
  <c r="F32" i="16"/>
  <c r="G7" i="17"/>
  <c r="F10" i="17"/>
  <c r="G10" i="17"/>
  <c r="E11" i="17"/>
  <c r="G11" i="17"/>
  <c r="G12" i="17"/>
  <c r="G13" i="17"/>
  <c r="G14" i="17"/>
  <c r="G15" i="17"/>
  <c r="F16" i="17"/>
  <c r="G16" i="17"/>
  <c r="G17" i="17"/>
  <c r="D31" i="17"/>
  <c r="E31" i="17"/>
  <c r="D18" i="9"/>
  <c r="E18" i="9"/>
  <c r="G23" i="9"/>
  <c r="B24" i="9"/>
  <c r="C24" i="9"/>
  <c r="D24" i="9"/>
  <c r="E35" i="9"/>
  <c r="G45" i="14"/>
  <c r="G46" i="14"/>
  <c r="C35" i="9"/>
  <c r="G54" i="14"/>
  <c r="G55" i="14"/>
  <c r="G56" i="14"/>
  <c r="G57" i="14"/>
</calcChain>
</file>

<file path=xl/sharedStrings.xml><?xml version="1.0" encoding="utf-8"?>
<sst xmlns="http://schemas.openxmlformats.org/spreadsheetml/2006/main" count="314" uniqueCount="60">
  <si>
    <t>Totals</t>
  </si>
  <si>
    <t>Policy #17728109</t>
  </si>
  <si>
    <t>Open</t>
  </si>
  <si>
    <t xml:space="preserve">Monthly Data Report - State of TN Risk Management Program </t>
  </si>
  <si>
    <t xml:space="preserve">Closed </t>
  </si>
  <si>
    <t>New</t>
  </si>
  <si>
    <t>Policy Year 2010 - 2011 / Month</t>
  </si>
  <si>
    <t>Policy Year 2011 - 2012 / Month</t>
  </si>
  <si>
    <t>Policy Year 2014 - 2015 / Month</t>
  </si>
  <si>
    <t>Policy Year 2013 - 2014 / Month</t>
  </si>
  <si>
    <t>Policy Year 2012 - 2013 / Month</t>
  </si>
  <si>
    <t>Total Open Claims / All Policy Years</t>
  </si>
  <si>
    <t xml:space="preserve">Recommended Payment During Month </t>
  </si>
  <si>
    <t>Estimated Retention/Aggregate Remaining</t>
  </si>
  <si>
    <t>Current Estimated Gross Loss</t>
  </si>
  <si>
    <t>POLICY YEAR IS CLOSED</t>
  </si>
  <si>
    <t>Property Claims by FY</t>
  </si>
  <si>
    <t>FY 14-15</t>
  </si>
  <si>
    <t>FY 13-14</t>
  </si>
  <si>
    <t>FY 12-13</t>
  </si>
  <si>
    <t>FY 11-12</t>
  </si>
  <si>
    <t>FY 10-11</t>
  </si>
  <si>
    <t>CLOSED</t>
  </si>
  <si>
    <t>n/a</t>
  </si>
  <si>
    <t>Year 2015 - 2016 / Month</t>
  </si>
  <si>
    <t>FY 15-16</t>
  </si>
  <si>
    <t>TBD</t>
  </si>
  <si>
    <t>*POLICY YEAR CLOSED AS OF MAY 2017</t>
  </si>
  <si>
    <t>Final aggregate amount after deductibles</t>
  </si>
  <si>
    <t>*Policy year closed</t>
  </si>
  <si>
    <t>Year 2017 - 2018 / Month</t>
  </si>
  <si>
    <t>FY16-17</t>
  </si>
  <si>
    <t>FY17-18</t>
  </si>
  <si>
    <t>Year 2016 - 2017 / Month</t>
  </si>
  <si>
    <t>13/14 policy year closed January 2019 with no breach of aggregate.</t>
  </si>
  <si>
    <t>2011/2012 policy is now closed with final payment of $285,000 to TDOC in March 2019. No breach of the $10M aggregate occurred.</t>
  </si>
  <si>
    <t>Policy # 015909442</t>
  </si>
  <si>
    <t>FY18-19</t>
  </si>
  <si>
    <t>*POLICY YEAR CLOSED WITH NO BREACH OF AGGREGATE</t>
  </si>
  <si>
    <t>*Policy Closed with final payment in August 2019</t>
  </si>
  <si>
    <t>Policy Year 2018 - 2019 / Month</t>
  </si>
  <si>
    <t xml:space="preserve">Travelers Policy # KTJ-CMB-1H75682-2-19 </t>
  </si>
  <si>
    <t>*Data for losses from 7/1/19 to 10/15/19 (Travelers policy)</t>
  </si>
  <si>
    <t>Policy # Various</t>
  </si>
  <si>
    <t>*Please note that this aggregate total (19/20) does not factor wind or earth movement losses, which do not erode the annual aggregate. Please refer to loss runs for specific information on these perils/losses. This includes the 3/3/20 tornado loss.</t>
  </si>
  <si>
    <t>FY19 (Travelers)</t>
  </si>
  <si>
    <t>FY19-20 (Midterm Markets)</t>
  </si>
  <si>
    <t>Policy Year 2019 - 2020 / Month</t>
  </si>
  <si>
    <t>FY 20-21</t>
  </si>
  <si>
    <t xml:space="preserve">CLOSED </t>
  </si>
  <si>
    <t>NA</t>
  </si>
  <si>
    <t>Policy Year 2021 - 2022 / Month</t>
  </si>
  <si>
    <t>Policy Year 2020 - 2021 / Month</t>
  </si>
  <si>
    <t>FY 21-22</t>
  </si>
  <si>
    <t>****Please note that this number increased due to reconciling the number of agency claims within the December '22 freeze, March 3, 2023 wind and March 31, 2023 wind events. The estimate of loss increased due to inclusion of the wind claim values for captive monitoring.</t>
  </si>
  <si>
    <t>FY 22-23</t>
  </si>
  <si>
    <t>Policy Year 2022 - 2023 / Month</t>
  </si>
  <si>
    <t>Current Year 2023 - 2024 / Month</t>
  </si>
  <si>
    <t>***Please note that this aggregate total has reduced by $1.5M as University of Memphis reported FEMA paid their claim in full and will not be pursuing a claim with Treasury. We await conclusion of the 5 pending claims and will report further whether an aggregate breach will actually occur.</t>
  </si>
  <si>
    <t>*****Reconciliation of agency claims increased this number on the January 2024 Freeze event. No new losses were reported. We updated the valuation based on current data and added separate lines for each impacte agency on the January 2024 freeze.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</si>
</sst>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44" formatCode="_(&quot;$&quot;* #,##0.00_);_(&quot;$&quot;* \(#,##0.00\);_(&quot;$&quot;* &quot;-&quot;??_);_(@_)"/>
    <numFmt numFmtId="175" formatCode="[$-409]mmmm\-yy;@"/>
  </numFmts>
  <fonts count="18" x14ac:knownFonts="1">
    <font>
      <sz val="10"/>
      <name val="Arial"/>
    </font>
    <font>
      <sz val="10"/>
      <name val="arial"/>
      <family val="2"/>
    </font>
    <font>
      <sz val="10"/>
      <name val="arial"/>
      <family val="2"/>
    </font>
    <font>
      <sz val="10"/>
      <name val="arial"/>
      <family val="2"/>
    </font>
    <font>
      <b/>
      <sz val="14"/>
      <name val="Arial"/>
      <family val="2"/>
    </font>
    <font>
      <sz val="14"/>
      <name val="Arial"/>
      <family val="2"/>
    </font>
    <font>
      <sz val="14"/>
      <name val="Arial Narrow"/>
      <family val="2"/>
    </font>
    <font>
      <b/>
      <sz val="14"/>
      <name val="Arial Narrow"/>
      <family val="2"/>
    </font>
    <font>
      <b/>
      <sz val="12"/>
      <name val="Arial"/>
      <family val="2"/>
    </font>
    <font>
      <sz val="11"/>
      <name val="arial"/>
      <family val="2"/>
    </font>
    <font>
      <sz val="12"/>
      <name val="Arial"/>
      <family val="2"/>
    </font>
    <font>
      <b/>
      <u/>
      <sz val="12"/>
      <name val="Arial"/>
      <family val="2"/>
    </font>
    <font>
      <b/>
      <i/>
      <sz val="12"/>
      <name val="Arial"/>
      <family val="2"/>
    </font>
    <font>
      <b/>
      <u/>
      <sz val="10"/>
      <name val="Arial"/>
      <family val="2"/>
    </font>
    <font>
      <sz val="14"/>
      <color rgb="FFFF0000"/>
      <name val="Arial Narrow"/>
      <family val="2"/>
    </font>
    <font>
      <b/>
      <sz val="14"/>
      <color rgb="FFFF0000"/>
      <name val="Arial Narrow"/>
      <family val="2"/>
    </font>
    <font>
      <b/>
      <sz val="14"/>
      <color rgb="FF000080"/>
      <name val="Arial Narrow"/>
      <family val="2"/>
    </font>
    <font>
      <i/>
      <sz val="14"/>
      <color rgb="FFFF0000"/>
      <name val="Arial Narrow"/>
      <family val="2"/>
    </font>
  </fonts>
  <fills count="11">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9"/>
        <bgColor indexed="64"/>
      </patternFill>
    </fill>
    <fill>
      <patternFill patternType="solid">
        <fgColor theme="5" tint="0.39997558519241921"/>
        <bgColor indexed="64"/>
      </patternFill>
    </fill>
    <fill>
      <patternFill patternType="solid">
        <fgColor rgb="FFFFC00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s>
  <cellStyleXfs count="11">
    <xf numFmtId="0" fontId="0" fillId="0" borderId="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1" fillId="0" borderId="0"/>
  </cellStyleXfs>
  <cellXfs count="256">
    <xf numFmtId="0" fontId="0" fillId="0" borderId="0" xfId="0"/>
    <xf numFmtId="7" fontId="0" fillId="0" borderId="0" xfId="0" applyNumberFormat="1"/>
    <xf numFmtId="14" fontId="0" fillId="0" borderId="0" xfId="0" applyNumberFormat="1" applyAlignment="1">
      <alignment horizontal="center"/>
    </xf>
    <xf numFmtId="0" fontId="0" fillId="0" borderId="0" xfId="0" applyAlignment="1">
      <alignment horizontal="center" vertical="center"/>
    </xf>
    <xf numFmtId="175" fontId="0" fillId="0" borderId="0" xfId="0" applyNumberFormat="1" applyAlignment="1">
      <alignment horizontal="center" vertical="center"/>
    </xf>
    <xf numFmtId="0" fontId="5" fillId="0" borderId="0" xfId="0" applyFont="1"/>
    <xf numFmtId="175" fontId="5" fillId="0" borderId="0" xfId="0" applyNumberFormat="1" applyFont="1" applyAlignment="1">
      <alignment horizontal="center" vertical="center"/>
    </xf>
    <xf numFmtId="14" fontId="5" fillId="0" borderId="0" xfId="0" applyNumberFormat="1" applyFont="1" applyAlignment="1">
      <alignment horizontal="center"/>
    </xf>
    <xf numFmtId="7" fontId="5" fillId="0" borderId="0" xfId="0" applyNumberFormat="1" applyFont="1"/>
    <xf numFmtId="0" fontId="5" fillId="0" borderId="0" xfId="0" applyFont="1" applyAlignment="1">
      <alignment horizontal="center" vertical="center"/>
    </xf>
    <xf numFmtId="175" fontId="4" fillId="0" borderId="0" xfId="0" applyNumberFormat="1" applyFont="1" applyAlignment="1">
      <alignment horizontal="center" vertical="center" wrapText="1"/>
    </xf>
    <xf numFmtId="0" fontId="5" fillId="0" borderId="0" xfId="0" applyFont="1" applyAlignment="1">
      <alignment wrapText="1"/>
    </xf>
    <xf numFmtId="14" fontId="6" fillId="0" borderId="0" xfId="0" applyNumberFormat="1" applyFont="1" applyAlignment="1">
      <alignment horizontal="center"/>
    </xf>
    <xf numFmtId="44" fontId="6" fillId="0" borderId="0" xfId="8" applyFont="1"/>
    <xf numFmtId="44" fontId="14" fillId="0" borderId="0" xfId="8" applyFont="1"/>
    <xf numFmtId="44" fontId="15" fillId="0" borderId="0" xfId="0" applyNumberFormat="1" applyFont="1"/>
    <xf numFmtId="44" fontId="7" fillId="0" borderId="0" xfId="8" applyFont="1"/>
    <xf numFmtId="14" fontId="6" fillId="0" borderId="0" xfId="0" applyNumberFormat="1" applyFont="1"/>
    <xf numFmtId="0" fontId="16"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175" fontId="5" fillId="0" borderId="0" xfId="0" applyNumberFormat="1" applyFont="1" applyAlignment="1">
      <alignment horizontal="center" vertical="center" wrapText="1"/>
    </xf>
    <xf numFmtId="0" fontId="6" fillId="0" borderId="0" xfId="0" applyFont="1" applyAlignment="1">
      <alignment horizontal="center" wrapText="1"/>
    </xf>
    <xf numFmtId="14" fontId="7" fillId="0" borderId="0" xfId="0" applyNumberFormat="1" applyFont="1"/>
    <xf numFmtId="0" fontId="6" fillId="0" borderId="0" xfId="0" applyFont="1"/>
    <xf numFmtId="7" fontId="6" fillId="0" borderId="0" xfId="0" applyNumberFormat="1" applyFont="1"/>
    <xf numFmtId="44" fontId="15" fillId="0" borderId="0" xfId="0" applyNumberFormat="1" applyFont="1" applyAlignment="1">
      <alignment horizontal="center" vertical="center"/>
    </xf>
    <xf numFmtId="44" fontId="7" fillId="0" borderId="0" xfId="8" applyFont="1" applyAlignment="1">
      <alignment horizontal="center" vertical="center"/>
    </xf>
    <xf numFmtId="0" fontId="4" fillId="0" borderId="0" xfId="0" applyFont="1" applyAlignment="1">
      <alignment horizontal="center" vertical="center" wrapText="1"/>
    </xf>
    <xf numFmtId="14" fontId="7" fillId="0" borderId="0" xfId="0" applyNumberFormat="1" applyFont="1" applyAlignment="1">
      <alignment horizontal="center" vertical="center"/>
    </xf>
    <xf numFmtId="0" fontId="7" fillId="0" borderId="0" xfId="0" applyFont="1" applyAlignment="1">
      <alignment horizontal="center" vertical="center"/>
    </xf>
    <xf numFmtId="44" fontId="7" fillId="0" borderId="0" xfId="8" applyFont="1" applyAlignment="1">
      <alignment horizontal="center" vertical="center" wrapText="1"/>
    </xf>
    <xf numFmtId="44" fontId="15" fillId="0" borderId="0" xfId="8" applyFont="1" applyAlignment="1">
      <alignment horizontal="center" vertical="center"/>
    </xf>
    <xf numFmtId="0" fontId="7" fillId="0" borderId="0" xfId="0" applyFont="1" applyAlignment="1">
      <alignment horizontal="center" vertical="center" wrapText="1"/>
    </xf>
    <xf numFmtId="0" fontId="4" fillId="0" borderId="0" xfId="0" applyFont="1" applyAlignment="1">
      <alignment horizontal="center" vertical="center"/>
    </xf>
    <xf numFmtId="175" fontId="4" fillId="0" borderId="0" xfId="0" applyNumberFormat="1" applyFont="1" applyAlignment="1">
      <alignment horizontal="left"/>
    </xf>
    <xf numFmtId="7" fontId="4" fillId="0" borderId="0" xfId="0" applyNumberFormat="1" applyFont="1"/>
    <xf numFmtId="7" fontId="4" fillId="0" borderId="0" xfId="0" applyNumberFormat="1" applyFont="1" applyAlignment="1">
      <alignment horizontal="left"/>
    </xf>
    <xf numFmtId="175" fontId="5" fillId="2" borderId="0" xfId="0" applyNumberFormat="1" applyFont="1" applyFill="1" applyAlignment="1">
      <alignment horizontal="center" vertical="center" wrapText="1"/>
    </xf>
    <xf numFmtId="0" fontId="5" fillId="2" borderId="0" xfId="0" applyFont="1" applyFill="1" applyAlignment="1">
      <alignment wrapText="1"/>
    </xf>
    <xf numFmtId="14" fontId="6" fillId="2" borderId="0" xfId="0" applyNumberFormat="1" applyFont="1" applyFill="1" applyAlignment="1">
      <alignment horizontal="center"/>
    </xf>
    <xf numFmtId="0" fontId="6" fillId="2" borderId="0" xfId="0" applyFont="1" applyFill="1" applyAlignment="1">
      <alignment horizontal="center" wrapText="1"/>
    </xf>
    <xf numFmtId="44" fontId="6" fillId="2" borderId="0" xfId="8" applyFont="1" applyFill="1"/>
    <xf numFmtId="175" fontId="5" fillId="2" borderId="0" xfId="0" applyNumberFormat="1" applyFont="1" applyFill="1" applyAlignment="1">
      <alignment horizontal="center" vertical="center"/>
    </xf>
    <xf numFmtId="0" fontId="5" fillId="2" borderId="0" xfId="0" applyFont="1" applyFill="1"/>
    <xf numFmtId="14" fontId="5" fillId="2" borderId="0" xfId="0" applyNumberFormat="1" applyFont="1" applyFill="1" applyAlignment="1">
      <alignment horizontal="center"/>
    </xf>
    <xf numFmtId="0" fontId="6" fillId="2" borderId="0" xfId="0" applyFont="1" applyFill="1"/>
    <xf numFmtId="175" fontId="5" fillId="0" borderId="1" xfId="0" applyNumberFormat="1" applyFont="1" applyBorder="1" applyAlignment="1">
      <alignment horizontal="center" vertical="center"/>
    </xf>
    <xf numFmtId="0" fontId="5" fillId="0" borderId="1" xfId="0" applyFont="1" applyBorder="1"/>
    <xf numFmtId="14" fontId="5" fillId="0" borderId="1" xfId="0" applyNumberFormat="1" applyFont="1" applyBorder="1" applyAlignment="1">
      <alignment horizontal="center"/>
    </xf>
    <xf numFmtId="14" fontId="6" fillId="0" borderId="1" xfId="0" applyNumberFormat="1" applyFont="1" applyBorder="1" applyAlignment="1">
      <alignment horizontal="center"/>
    </xf>
    <xf numFmtId="0" fontId="6" fillId="0" borderId="1" xfId="0" applyFont="1" applyBorder="1"/>
    <xf numFmtId="175" fontId="5" fillId="2" borderId="2" xfId="0" applyNumberFormat="1" applyFont="1" applyFill="1" applyBorder="1" applyAlignment="1">
      <alignment horizontal="center" vertical="center" wrapText="1"/>
    </xf>
    <xf numFmtId="14" fontId="6" fillId="2" borderId="2" xfId="0" applyNumberFormat="1" applyFont="1" applyFill="1" applyBorder="1" applyAlignment="1">
      <alignment horizontal="center"/>
    </xf>
    <xf numFmtId="0" fontId="6" fillId="2" borderId="2" xfId="0" applyFont="1" applyFill="1" applyBorder="1" applyAlignment="1">
      <alignment horizontal="center" wrapText="1"/>
    </xf>
    <xf numFmtId="44" fontId="6" fillId="2" borderId="2" xfId="8" applyFont="1" applyFill="1" applyBorder="1"/>
    <xf numFmtId="175" fontId="5" fillId="0" borderId="3" xfId="0" applyNumberFormat="1" applyFont="1" applyBorder="1" applyAlignment="1">
      <alignment horizontal="center" vertical="center"/>
    </xf>
    <xf numFmtId="0" fontId="5" fillId="0" borderId="3" xfId="0" applyFont="1" applyBorder="1"/>
    <xf numFmtId="14" fontId="5" fillId="0" borderId="3" xfId="0" applyNumberFormat="1" applyFont="1" applyBorder="1" applyAlignment="1">
      <alignment horizontal="center"/>
    </xf>
    <xf numFmtId="14" fontId="6" fillId="0" borderId="3" xfId="0" applyNumberFormat="1" applyFont="1" applyBorder="1" applyAlignment="1">
      <alignment horizontal="center"/>
    </xf>
    <xf numFmtId="0" fontId="6" fillId="0" borderId="3" xfId="0" applyFont="1" applyBorder="1"/>
    <xf numFmtId="44" fontId="15" fillId="3" borderId="0" xfId="8" applyFont="1" applyFill="1" applyAlignment="1">
      <alignment horizontal="center" vertical="center"/>
    </xf>
    <xf numFmtId="0" fontId="5" fillId="0" borderId="0" xfId="0" applyFont="1" applyAlignment="1">
      <alignment horizontal="center"/>
    </xf>
    <xf numFmtId="0" fontId="6" fillId="2" borderId="2" xfId="0" applyFont="1" applyFill="1" applyBorder="1" applyAlignment="1">
      <alignment horizontal="center"/>
    </xf>
    <xf numFmtId="0" fontId="6" fillId="0" borderId="0" xfId="0" applyFont="1" applyAlignment="1">
      <alignment horizontal="center"/>
    </xf>
    <xf numFmtId="0" fontId="6" fillId="2" borderId="0" xfId="0" applyFont="1" applyFill="1" applyAlignment="1">
      <alignment horizontal="center"/>
    </xf>
    <xf numFmtId="0" fontId="5" fillId="2" borderId="0" xfId="0" applyFont="1" applyFill="1" applyAlignment="1">
      <alignment horizontal="center"/>
    </xf>
    <xf numFmtId="0" fontId="5" fillId="0" borderId="3" xfId="0" applyFont="1" applyBorder="1" applyAlignment="1">
      <alignment horizontal="center"/>
    </xf>
    <xf numFmtId="0" fontId="5" fillId="2" borderId="2" xfId="0" applyFont="1" applyFill="1" applyBorder="1" applyAlignment="1">
      <alignment horizontal="center" wrapText="1"/>
    </xf>
    <xf numFmtId="0" fontId="5" fillId="0" borderId="0" xfId="0" applyFont="1" applyAlignment="1">
      <alignment horizontal="center" wrapText="1"/>
    </xf>
    <xf numFmtId="44" fontId="6" fillId="0" borderId="0" xfId="8" applyFont="1" applyAlignment="1">
      <alignment horizontal="center"/>
    </xf>
    <xf numFmtId="0" fontId="5" fillId="2" borderId="0" xfId="0" applyFont="1" applyFill="1" applyAlignment="1">
      <alignment horizontal="center" wrapText="1"/>
    </xf>
    <xf numFmtId="44" fontId="6" fillId="2" borderId="0" xfId="8" applyFont="1" applyFill="1" applyAlignment="1">
      <alignment horizontal="center"/>
    </xf>
    <xf numFmtId="0" fontId="5" fillId="2" borderId="0" xfId="0" applyFont="1" applyFill="1" applyAlignment="1">
      <alignment horizontal="center"/>
    </xf>
    <xf numFmtId="0" fontId="6" fillId="2" borderId="0" xfId="0" applyFont="1" applyFill="1" applyAlignment="1">
      <alignment horizontal="center"/>
    </xf>
    <xf numFmtId="44" fontId="6" fillId="0" borderId="3" xfId="0" applyNumberFormat="1" applyFont="1" applyBorder="1" applyAlignment="1">
      <alignment horizontal="center"/>
    </xf>
    <xf numFmtId="44" fontId="6" fillId="2" borderId="2" xfId="8" applyFont="1" applyFill="1" applyBorder="1" applyAlignment="1">
      <alignment horizontal="center"/>
    </xf>
    <xf numFmtId="7" fontId="5" fillId="3" borderId="0" xfId="0" applyNumberFormat="1" applyFont="1" applyFill="1" applyAlignment="1">
      <alignment horizontal="center"/>
    </xf>
    <xf numFmtId="44" fontId="14" fillId="3" borderId="0" xfId="8" applyFont="1" applyFill="1" applyAlignment="1">
      <alignment horizontal="center"/>
    </xf>
    <xf numFmtId="7" fontId="6" fillId="3" borderId="0" xfId="0" applyNumberFormat="1" applyFont="1" applyFill="1" applyAlignment="1">
      <alignment horizontal="center"/>
    </xf>
    <xf numFmtId="0" fontId="0" fillId="0" borderId="0" xfId="0" applyAlignment="1">
      <alignment horizontal="center"/>
    </xf>
    <xf numFmtId="0" fontId="6" fillId="2" borderId="2" xfId="0" applyFont="1" applyFill="1" applyBorder="1" applyAlignment="1">
      <alignment horizontal="center" wrapText="1"/>
    </xf>
    <xf numFmtId="0" fontId="6" fillId="2" borderId="0" xfId="0" applyFont="1" applyFill="1" applyAlignment="1">
      <alignment horizontal="center" wrapText="1"/>
    </xf>
    <xf numFmtId="0" fontId="6" fillId="0" borderId="3" xfId="0" applyFont="1" applyBorder="1" applyAlignment="1">
      <alignment horizontal="center"/>
    </xf>
    <xf numFmtId="0" fontId="5" fillId="2" borderId="2" xfId="0" applyFont="1" applyFill="1" applyBorder="1" applyAlignment="1">
      <alignment horizontal="center" wrapText="1"/>
    </xf>
    <xf numFmtId="0" fontId="5" fillId="2" borderId="0" xfId="0" applyFont="1" applyFill="1" applyAlignment="1">
      <alignment horizontal="center" wrapText="1"/>
    </xf>
    <xf numFmtId="44" fontId="5" fillId="0" borderId="0" xfId="0" applyNumberFormat="1" applyFont="1" applyAlignment="1">
      <alignment horizontal="center"/>
    </xf>
    <xf numFmtId="44" fontId="6" fillId="2" borderId="2" xfId="8" applyFont="1" applyFill="1" applyBorder="1" applyAlignment="1">
      <alignment horizontal="center"/>
    </xf>
    <xf numFmtId="44" fontId="6" fillId="2" borderId="0" xfId="8" applyFont="1" applyFill="1" applyAlignment="1">
      <alignment horizontal="center"/>
    </xf>
    <xf numFmtId="44" fontId="6" fillId="2" borderId="0" xfId="0" applyNumberFormat="1" applyFont="1" applyFill="1" applyAlignment="1">
      <alignment horizontal="center"/>
    </xf>
    <xf numFmtId="44" fontId="0" fillId="0" borderId="0" xfId="0" applyNumberFormat="1" applyAlignment="1">
      <alignment horizontal="center"/>
    </xf>
    <xf numFmtId="1" fontId="5" fillId="0" borderId="0" xfId="0" applyNumberFormat="1" applyFont="1" applyAlignment="1">
      <alignment horizontal="center"/>
    </xf>
    <xf numFmtId="1" fontId="7" fillId="0" borderId="0" xfId="0" applyNumberFormat="1" applyFont="1" applyAlignment="1">
      <alignment horizontal="center" vertical="center"/>
    </xf>
    <xf numFmtId="1" fontId="6" fillId="2" borderId="0" xfId="0" applyNumberFormat="1" applyFont="1" applyFill="1" applyAlignment="1">
      <alignment horizontal="center"/>
    </xf>
    <xf numFmtId="0" fontId="5" fillId="2" borderId="2" xfId="0" applyFont="1" applyFill="1" applyBorder="1" applyAlignment="1">
      <alignment horizontal="center" vertical="center" wrapText="1"/>
    </xf>
    <xf numFmtId="0" fontId="5" fillId="0" borderId="0" xfId="0" applyFont="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5" fillId="0" borderId="3" xfId="0" applyFont="1" applyBorder="1" applyAlignment="1">
      <alignment horizontal="center" vertical="center"/>
    </xf>
    <xf numFmtId="1" fontId="5" fillId="0" borderId="0" xfId="0" applyNumberFormat="1" applyFont="1" applyAlignment="1">
      <alignment horizontal="center" vertical="center"/>
    </xf>
    <xf numFmtId="1" fontId="6" fillId="2" borderId="2" xfId="0" applyNumberFormat="1" applyFont="1" applyFill="1" applyBorder="1" applyAlignment="1">
      <alignment horizontal="center" vertical="center"/>
    </xf>
    <xf numFmtId="1" fontId="6" fillId="0" borderId="0" xfId="0" applyNumberFormat="1" applyFont="1" applyAlignment="1">
      <alignment horizontal="center" vertical="center"/>
    </xf>
    <xf numFmtId="1" fontId="6" fillId="2" borderId="0" xfId="0" applyNumberFormat="1" applyFont="1" applyFill="1" applyAlignment="1">
      <alignment horizontal="center" vertical="center"/>
    </xf>
    <xf numFmtId="1" fontId="5" fillId="2" borderId="0" xfId="0" applyNumberFormat="1" applyFont="1" applyFill="1" applyAlignment="1">
      <alignment horizontal="center" vertical="center"/>
    </xf>
    <xf numFmtId="1" fontId="5" fillId="0" borderId="3" xfId="0" applyNumberFormat="1" applyFont="1" applyBorder="1" applyAlignment="1">
      <alignment horizontal="center" vertical="center"/>
    </xf>
    <xf numFmtId="1" fontId="0" fillId="0" borderId="0" xfId="0" applyNumberFormat="1" applyAlignment="1">
      <alignment vertical="center"/>
    </xf>
    <xf numFmtId="1" fontId="6" fillId="0" borderId="3" xfId="0" applyNumberFormat="1" applyFont="1" applyBorder="1" applyAlignment="1">
      <alignment horizontal="center"/>
    </xf>
    <xf numFmtId="44" fontId="6" fillId="0" borderId="3" xfId="0" applyNumberFormat="1" applyFont="1" applyBorder="1"/>
    <xf numFmtId="0" fontId="4" fillId="2" borderId="2" xfId="0" applyFont="1" applyFill="1" applyBorder="1"/>
    <xf numFmtId="1" fontId="4" fillId="0" borderId="0" xfId="0" applyNumberFormat="1" applyFont="1" applyAlignment="1">
      <alignment horizontal="center" vertical="center" wrapText="1"/>
    </xf>
    <xf numFmtId="1" fontId="6" fillId="2" borderId="2" xfId="0" applyNumberFormat="1" applyFont="1" applyFill="1" applyBorder="1" applyAlignment="1">
      <alignment horizontal="center" vertical="center" wrapText="1"/>
    </xf>
    <xf numFmtId="1" fontId="6" fillId="0" borderId="0" xfId="0" applyNumberFormat="1" applyFont="1" applyAlignment="1">
      <alignment horizontal="center" vertical="center" wrapText="1"/>
    </xf>
    <xf numFmtId="1" fontId="6" fillId="2" borderId="0" xfId="0" applyNumberFormat="1" applyFont="1" applyFill="1" applyAlignment="1">
      <alignment horizontal="center" vertical="center" wrapText="1"/>
    </xf>
    <xf numFmtId="1" fontId="6" fillId="0" borderId="3" xfId="0" applyNumberFormat="1" applyFont="1" applyBorder="1" applyAlignment="1">
      <alignment horizontal="center" vertical="center"/>
    </xf>
    <xf numFmtId="1" fontId="5" fillId="2" borderId="2" xfId="0" applyNumberFormat="1" applyFont="1" applyFill="1" applyBorder="1" applyAlignment="1">
      <alignment horizontal="center" vertical="center" wrapText="1"/>
    </xf>
    <xf numFmtId="1" fontId="5" fillId="0" borderId="0" xfId="0" applyNumberFormat="1" applyFont="1" applyAlignment="1">
      <alignment horizontal="center" vertical="center" wrapText="1"/>
    </xf>
    <xf numFmtId="1" fontId="5" fillId="2" borderId="0" xfId="0" applyNumberFormat="1" applyFont="1" applyFill="1" applyAlignment="1">
      <alignment horizontal="center" vertical="center" wrapText="1"/>
    </xf>
    <xf numFmtId="1" fontId="0" fillId="0" borderId="0" xfId="0" applyNumberFormat="1" applyAlignment="1">
      <alignment horizontal="center" vertical="center"/>
    </xf>
    <xf numFmtId="1" fontId="7" fillId="0" borderId="1" xfId="8" applyNumberFormat="1" applyFont="1" applyBorder="1" applyAlignment="1">
      <alignment horizontal="center" vertical="center" wrapText="1"/>
    </xf>
    <xf numFmtId="1" fontId="6" fillId="2" borderId="0" xfId="8" applyNumberFormat="1" applyFont="1" applyFill="1" applyAlignment="1">
      <alignment horizontal="center"/>
    </xf>
    <xf numFmtId="1" fontId="6" fillId="0" borderId="0" xfId="8" applyNumberFormat="1" applyFont="1" applyAlignment="1">
      <alignment horizontal="center"/>
    </xf>
    <xf numFmtId="1" fontId="6" fillId="0" borderId="0" xfId="0" applyNumberFormat="1" applyFont="1"/>
    <xf numFmtId="1" fontId="6" fillId="0" borderId="0" xfId="0" applyNumberFormat="1" applyFont="1" applyAlignment="1">
      <alignment horizontal="center"/>
    </xf>
    <xf numFmtId="1" fontId="6" fillId="0" borderId="0" xfId="0" applyNumberFormat="1" applyFont="1" applyAlignment="1">
      <alignment horizontal="center" wrapText="1"/>
    </xf>
    <xf numFmtId="1" fontId="6" fillId="2" borderId="0" xfId="0" applyNumberFormat="1" applyFont="1" applyFill="1" applyAlignment="1">
      <alignment horizontal="center" wrapText="1"/>
    </xf>
    <xf numFmtId="44" fontId="6" fillId="2" borderId="0" xfId="8" applyFont="1" applyFill="1" applyAlignment="1">
      <alignment horizontal="center"/>
    </xf>
    <xf numFmtId="44" fontId="6" fillId="0" borderId="3" xfId="8" applyFont="1" applyBorder="1" applyAlignment="1">
      <alignment horizontal="center"/>
    </xf>
    <xf numFmtId="0" fontId="6" fillId="2" borderId="0" xfId="0" applyFont="1" applyFill="1" applyAlignment="1">
      <alignment horizontal="center"/>
    </xf>
    <xf numFmtId="0" fontId="6" fillId="2" borderId="0" xfId="0" applyFont="1" applyFill="1" applyAlignment="1">
      <alignment horizontal="center" wrapText="1"/>
    </xf>
    <xf numFmtId="175" fontId="7" fillId="0" borderId="0" xfId="0" applyNumberFormat="1" applyFont="1" applyAlignment="1">
      <alignment horizontal="center" vertical="center" wrapText="1"/>
    </xf>
    <xf numFmtId="175" fontId="6" fillId="0" borderId="0" xfId="0" applyNumberFormat="1" applyFont="1" applyAlignment="1">
      <alignment horizontal="center" vertical="center" wrapText="1"/>
    </xf>
    <xf numFmtId="175" fontId="6" fillId="2" borderId="0" xfId="0" applyNumberFormat="1" applyFont="1" applyFill="1" applyAlignment="1">
      <alignment horizontal="center" vertical="center" wrapText="1"/>
    </xf>
    <xf numFmtId="175" fontId="6" fillId="0" borderId="0" xfId="0" applyNumberFormat="1" applyFont="1" applyAlignment="1">
      <alignment horizontal="center" vertical="center"/>
    </xf>
    <xf numFmtId="175" fontId="6" fillId="2" borderId="0" xfId="0" applyNumberFormat="1" applyFont="1" applyFill="1" applyAlignment="1">
      <alignment horizontal="center" vertical="center"/>
    </xf>
    <xf numFmtId="175" fontId="6" fillId="0" borderId="3" xfId="0" applyNumberFormat="1" applyFont="1" applyBorder="1" applyAlignment="1">
      <alignment horizontal="center" vertical="center"/>
    </xf>
    <xf numFmtId="175" fontId="6" fillId="2" borderId="0" xfId="0" applyNumberFormat="1" applyFont="1" applyFill="1" applyAlignment="1">
      <alignment horizontal="center" vertical="center" wrapText="1"/>
    </xf>
    <xf numFmtId="44" fontId="6" fillId="0" borderId="0" xfId="0" applyNumberFormat="1" applyFont="1" applyAlignment="1">
      <alignment horizontal="center"/>
    </xf>
    <xf numFmtId="44" fontId="6" fillId="0" borderId="0" xfId="0" applyNumberFormat="1" applyFont="1"/>
    <xf numFmtId="44" fontId="6" fillId="2" borderId="0" xfId="0" applyNumberFormat="1" applyFont="1" applyFill="1"/>
    <xf numFmtId="44" fontId="6" fillId="4" borderId="0" xfId="8" applyFont="1" applyFill="1" applyAlignment="1">
      <alignment horizontal="center"/>
    </xf>
    <xf numFmtId="175" fontId="5" fillId="2" borderId="0" xfId="0" applyNumberFormat="1" applyFont="1" applyFill="1" applyAlignment="1">
      <alignment horizontal="center" vertical="center" wrapText="1"/>
    </xf>
    <xf numFmtId="0" fontId="5" fillId="2" borderId="0" xfId="0" applyFont="1" applyFill="1" applyAlignment="1">
      <alignment horizontal="center" wrapText="1"/>
    </xf>
    <xf numFmtId="44" fontId="6" fillId="4" borderId="0" xfId="0" applyNumberFormat="1" applyFont="1" applyFill="1"/>
    <xf numFmtId="44" fontId="6" fillId="5" borderId="0" xfId="8" applyFont="1" applyFill="1" applyAlignment="1">
      <alignment horizontal="center"/>
    </xf>
    <xf numFmtId="44" fontId="6" fillId="5" borderId="0" xfId="8" applyFont="1" applyFill="1" applyAlignment="1">
      <alignment horizontal="center"/>
    </xf>
    <xf numFmtId="175" fontId="5" fillId="5" borderId="0" xfId="0" applyNumberFormat="1" applyFont="1" applyFill="1" applyAlignment="1">
      <alignment horizontal="center" vertical="center" wrapText="1"/>
    </xf>
    <xf numFmtId="0" fontId="5" fillId="5" borderId="0" xfId="0" applyFont="1" applyFill="1" applyAlignment="1">
      <alignment horizontal="center" wrapText="1"/>
    </xf>
    <xf numFmtId="0" fontId="6" fillId="5" borderId="0" xfId="0" applyFont="1" applyFill="1" applyAlignment="1">
      <alignment horizontal="center"/>
    </xf>
    <xf numFmtId="0" fontId="6" fillId="5" borderId="0" xfId="0" applyFont="1" applyFill="1" applyAlignment="1">
      <alignment horizontal="center" wrapText="1"/>
    </xf>
    <xf numFmtId="0" fontId="8" fillId="5" borderId="0" xfId="0" applyFont="1" applyFill="1"/>
    <xf numFmtId="0" fontId="0" fillId="5" borderId="0" xfId="0" applyFill="1" applyAlignment="1">
      <alignment horizontal="center"/>
    </xf>
    <xf numFmtId="44" fontId="6" fillId="0" borderId="0" xfId="8" applyFont="1" applyAlignment="1">
      <alignment horizontal="center" vertical="center" wrapText="1"/>
    </xf>
    <xf numFmtId="44" fontId="17" fillId="0" borderId="0" xfId="0" applyNumberFormat="1" applyFont="1"/>
    <xf numFmtId="175" fontId="5" fillId="5" borderId="0" xfId="0" applyNumberFormat="1" applyFont="1" applyFill="1" applyAlignment="1">
      <alignment horizontal="center" vertical="center"/>
    </xf>
    <xf numFmtId="0" fontId="0" fillId="5" borderId="0" xfId="0" applyFill="1"/>
    <xf numFmtId="0" fontId="9" fillId="5" borderId="0" xfId="0" applyFont="1" applyFill="1"/>
    <xf numFmtId="44" fontId="5" fillId="2" borderId="0" xfId="8" applyFont="1" applyFill="1" applyAlignment="1">
      <alignment horizontal="center"/>
    </xf>
    <xf numFmtId="44" fontId="5" fillId="0" borderId="0" xfId="8" applyFont="1" applyAlignment="1">
      <alignment horizontal="center"/>
    </xf>
    <xf numFmtId="44" fontId="5" fillId="4" borderId="0" xfId="8" applyFont="1" applyFill="1" applyAlignment="1">
      <alignment horizontal="center"/>
    </xf>
    <xf numFmtId="44" fontId="5" fillId="2" borderId="0" xfId="0" applyNumberFormat="1" applyFont="1" applyFill="1" applyAlignment="1">
      <alignment horizontal="center"/>
    </xf>
    <xf numFmtId="44" fontId="5" fillId="2" borderId="0" xfId="8" applyFont="1" applyFill="1" applyAlignment="1">
      <alignment horizontal="center"/>
    </xf>
    <xf numFmtId="44" fontId="5" fillId="2" borderId="0" xfId="0" applyNumberFormat="1" applyFont="1" applyFill="1" applyAlignment="1">
      <alignment horizontal="center"/>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6" fillId="2" borderId="0" xfId="0" applyFont="1" applyFill="1" applyAlignment="1">
      <alignment horizontal="center" vertical="center"/>
    </xf>
    <xf numFmtId="44" fontId="6" fillId="2" borderId="0" xfId="8" applyFont="1" applyFill="1" applyAlignment="1">
      <alignment horizontal="center" vertical="center" wrapText="1"/>
    </xf>
    <xf numFmtId="44" fontId="5" fillId="0" borderId="3" xfId="0" applyNumberFormat="1" applyFont="1" applyBorder="1" applyAlignment="1">
      <alignment horizontal="center"/>
    </xf>
    <xf numFmtId="0" fontId="10" fillId="5" borderId="0" xfId="0" applyFont="1" applyFill="1"/>
    <xf numFmtId="175" fontId="5" fillId="0" borderId="0" xfId="0" applyNumberFormat="1" applyFont="1" applyFill="1" applyAlignment="1">
      <alignment horizontal="center" vertical="center" wrapText="1"/>
    </xf>
    <xf numFmtId="0" fontId="5" fillId="0" borderId="0" xfId="0" applyFont="1" applyFill="1" applyAlignment="1">
      <alignment horizontal="center" wrapText="1"/>
    </xf>
    <xf numFmtId="0" fontId="6" fillId="0" borderId="0" xfId="0" applyFont="1" applyFill="1" applyAlignment="1">
      <alignment horizontal="center"/>
    </xf>
    <xf numFmtId="0" fontId="6" fillId="0" borderId="0" xfId="0" applyFont="1" applyFill="1" applyAlignment="1">
      <alignment horizontal="center" wrapText="1"/>
    </xf>
    <xf numFmtId="44" fontId="6" fillId="0" borderId="0" xfId="8" applyFont="1" applyFill="1" applyAlignment="1">
      <alignment horizontal="center"/>
    </xf>
    <xf numFmtId="0" fontId="5" fillId="0" borderId="0" xfId="0" applyFont="1" applyFill="1" applyAlignment="1">
      <alignment horizontal="center"/>
    </xf>
    <xf numFmtId="44" fontId="5" fillId="0" borderId="0" xfId="8" applyFont="1" applyFill="1" applyAlignment="1">
      <alignment horizontal="center"/>
    </xf>
    <xf numFmtId="175" fontId="5" fillId="2" borderId="0" xfId="0" applyNumberFormat="1" applyFont="1" applyFill="1" applyBorder="1" applyAlignment="1">
      <alignment horizontal="center" vertical="center" wrapText="1"/>
    </xf>
    <xf numFmtId="0" fontId="5" fillId="2" borderId="0" xfId="0" applyFont="1" applyFill="1" applyBorder="1" applyAlignment="1">
      <alignment horizontal="center" wrapText="1"/>
    </xf>
    <xf numFmtId="0" fontId="6" fillId="2" borderId="0" xfId="0" applyFont="1" applyFill="1" applyBorder="1" applyAlignment="1">
      <alignment horizontal="center"/>
    </xf>
    <xf numFmtId="0" fontId="6" fillId="2" borderId="0" xfId="0" applyFont="1" applyFill="1" applyBorder="1" applyAlignment="1">
      <alignment horizontal="center" wrapText="1"/>
    </xf>
    <xf numFmtId="44" fontId="6" fillId="2" borderId="0" xfId="8" applyFont="1" applyFill="1" applyBorder="1" applyAlignment="1">
      <alignment horizontal="center"/>
    </xf>
    <xf numFmtId="175"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44" fontId="6" fillId="0" borderId="0" xfId="8" applyFont="1" applyBorder="1" applyAlignment="1">
      <alignment horizontal="center" vertical="center" wrapText="1"/>
    </xf>
    <xf numFmtId="175"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wrapText="1"/>
    </xf>
    <xf numFmtId="0" fontId="6" fillId="0" borderId="0" xfId="0" applyFont="1" applyFill="1" applyBorder="1" applyAlignment="1">
      <alignment horizontal="center"/>
    </xf>
    <xf numFmtId="0" fontId="6" fillId="0" borderId="0" xfId="0" applyFont="1" applyFill="1" applyBorder="1" applyAlignment="1">
      <alignment horizontal="center" wrapText="1"/>
    </xf>
    <xf numFmtId="44" fontId="6" fillId="0" borderId="0" xfId="8" applyFont="1" applyFill="1" applyBorder="1" applyAlignment="1">
      <alignment horizontal="center"/>
    </xf>
    <xf numFmtId="175"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wrapText="1"/>
    </xf>
    <xf numFmtId="0" fontId="6" fillId="2" borderId="1" xfId="0" applyFont="1" applyFill="1" applyBorder="1" applyAlignment="1">
      <alignment horizontal="center"/>
    </xf>
    <xf numFmtId="0" fontId="6" fillId="2" borderId="1" xfId="0" applyFont="1" applyFill="1" applyBorder="1" applyAlignment="1">
      <alignment horizontal="center" wrapText="1"/>
    </xf>
    <xf numFmtId="44" fontId="6" fillId="2" borderId="1" xfId="8" applyFont="1" applyFill="1" applyBorder="1" applyAlignment="1">
      <alignment horizontal="center"/>
    </xf>
    <xf numFmtId="44" fontId="6" fillId="5" borderId="3" xfId="0" applyNumberFormat="1" applyFont="1" applyFill="1" applyBorder="1" applyAlignment="1">
      <alignment horizontal="center"/>
    </xf>
    <xf numFmtId="44" fontId="6" fillId="0" borderId="3" xfId="0" applyNumberFormat="1" applyFont="1" applyFill="1" applyBorder="1" applyAlignment="1">
      <alignment horizontal="center"/>
    </xf>
    <xf numFmtId="0" fontId="0" fillId="0" borderId="0" xfId="0" applyFill="1"/>
    <xf numFmtId="1" fontId="10" fillId="5" borderId="0" xfId="0" applyNumberFormat="1" applyFont="1" applyFill="1" applyAlignment="1">
      <alignment horizontal="center" vertical="center"/>
    </xf>
    <xf numFmtId="0" fontId="0" fillId="5" borderId="0" xfId="0" applyFill="1" applyAlignment="1">
      <alignment horizontal="center" vertical="center"/>
    </xf>
    <xf numFmtId="1" fontId="0" fillId="5" borderId="0" xfId="0" applyNumberFormat="1" applyFill="1" applyAlignment="1">
      <alignment vertical="center"/>
    </xf>
    <xf numFmtId="175" fontId="6" fillId="0" borderId="0" xfId="0" applyNumberFormat="1" applyFont="1" applyFill="1" applyAlignment="1">
      <alignment horizontal="center" vertical="center" wrapText="1"/>
    </xf>
    <xf numFmtId="44" fontId="6" fillId="2" borderId="0" xfId="8" applyNumberFormat="1" applyFont="1" applyFill="1" applyAlignment="1">
      <alignment horizontal="center"/>
    </xf>
    <xf numFmtId="44" fontId="6" fillId="0" borderId="0" xfId="8" applyNumberFormat="1" applyFont="1" applyAlignment="1">
      <alignment horizontal="center"/>
    </xf>
    <xf numFmtId="44" fontId="6" fillId="0" borderId="0" xfId="8" applyNumberFormat="1" applyFont="1" applyFill="1" applyAlignment="1">
      <alignment horizontal="center"/>
    </xf>
    <xf numFmtId="0" fontId="10" fillId="0" borderId="0" xfId="0" applyFont="1"/>
    <xf numFmtId="175"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44" fontId="7" fillId="0" borderId="1" xfId="8" applyFont="1" applyBorder="1" applyAlignment="1">
      <alignment horizontal="center" vertical="center" wrapText="1"/>
    </xf>
    <xf numFmtId="175" fontId="6" fillId="0" borderId="0" xfId="0" applyNumberFormat="1" applyFont="1" applyFill="1" applyBorder="1" applyAlignment="1">
      <alignment horizontal="center" vertical="center" wrapText="1"/>
    </xf>
    <xf numFmtId="175" fontId="5" fillId="4" borderId="0" xfId="0" applyNumberFormat="1" applyFont="1" applyFill="1" applyAlignment="1">
      <alignment horizontal="center" vertical="center" wrapText="1"/>
    </xf>
    <xf numFmtId="0" fontId="5" fillId="4" borderId="0" xfId="0" applyFont="1" applyFill="1" applyAlignment="1">
      <alignment horizontal="center" wrapText="1"/>
    </xf>
    <xf numFmtId="0" fontId="5" fillId="4" borderId="0" xfId="0" applyFont="1" applyFill="1" applyAlignment="1">
      <alignment horizontal="center"/>
    </xf>
    <xf numFmtId="44" fontId="6" fillId="0" borderId="0" xfId="0" applyNumberFormat="1" applyFont="1" applyFill="1" applyAlignment="1">
      <alignment horizontal="center"/>
    </xf>
    <xf numFmtId="0" fontId="11" fillId="6" borderId="0" xfId="0" applyFont="1" applyFill="1"/>
    <xf numFmtId="0" fontId="10" fillId="6" borderId="0" xfId="0" applyFont="1" applyFill="1"/>
    <xf numFmtId="175" fontId="4" fillId="7" borderId="0" xfId="0" applyNumberFormat="1" applyFont="1" applyFill="1" applyAlignment="1">
      <alignment horizontal="left" vertical="center"/>
    </xf>
    <xf numFmtId="0" fontId="5" fillId="7" borderId="0" xfId="0" applyFont="1" applyFill="1" applyAlignment="1">
      <alignment horizontal="center"/>
    </xf>
    <xf numFmtId="14" fontId="5" fillId="7" borderId="0" xfId="0" applyNumberFormat="1" applyFont="1" applyFill="1" applyAlignment="1">
      <alignment horizontal="center"/>
    </xf>
    <xf numFmtId="175" fontId="4" fillId="7" borderId="0" xfId="0" applyNumberFormat="1" applyFont="1" applyFill="1" applyAlignment="1">
      <alignment horizontal="center"/>
    </xf>
    <xf numFmtId="7" fontId="4" fillId="7" borderId="0" xfId="0" applyNumberFormat="1" applyFont="1" applyFill="1" applyAlignment="1">
      <alignment horizontal="center" wrapText="1"/>
    </xf>
    <xf numFmtId="7" fontId="5" fillId="7" borderId="0" xfId="0" applyNumberFormat="1" applyFont="1" applyFill="1" applyAlignment="1">
      <alignment horizontal="center"/>
    </xf>
    <xf numFmtId="1" fontId="4" fillId="7" borderId="0" xfId="0" applyNumberFormat="1" applyFont="1" applyFill="1" applyAlignment="1">
      <alignment horizontal="center"/>
    </xf>
    <xf numFmtId="7" fontId="4" fillId="7" borderId="0" xfId="0" applyNumberFormat="1" applyFont="1" applyFill="1" applyAlignment="1">
      <alignment horizontal="center"/>
    </xf>
    <xf numFmtId="44" fontId="5" fillId="7" borderId="0" xfId="0" applyNumberFormat="1" applyFont="1" applyFill="1" applyAlignment="1">
      <alignment horizontal="center"/>
    </xf>
    <xf numFmtId="44" fontId="4" fillId="7" borderId="0" xfId="0" applyNumberFormat="1" applyFont="1" applyFill="1" applyAlignment="1">
      <alignment horizontal="center"/>
    </xf>
    <xf numFmtId="0" fontId="5" fillId="7" borderId="0" xfId="0" applyFont="1" applyFill="1" applyAlignment="1">
      <alignment horizontal="center" vertical="center"/>
    </xf>
    <xf numFmtId="1" fontId="5" fillId="7" borderId="0" xfId="0" applyNumberFormat="1" applyFont="1" applyFill="1" applyAlignment="1">
      <alignment horizontal="center" vertical="center"/>
    </xf>
    <xf numFmtId="0" fontId="5" fillId="7" borderId="0" xfId="0" applyFont="1" applyFill="1"/>
    <xf numFmtId="1" fontId="6" fillId="0" borderId="0" xfId="8" applyNumberFormat="1" applyFont="1" applyFill="1" applyAlignment="1">
      <alignment horizontal="center"/>
    </xf>
    <xf numFmtId="175" fontId="6" fillId="6" borderId="0" xfId="0"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0" xfId="0" applyFont="1" applyFill="1" applyBorder="1" applyAlignment="1">
      <alignment horizontal="center" vertical="center"/>
    </xf>
    <xf numFmtId="44" fontId="6" fillId="6" borderId="0" xfId="8" applyFont="1" applyFill="1" applyBorder="1" applyAlignment="1">
      <alignment horizontal="center" vertical="center" wrapText="1"/>
    </xf>
    <xf numFmtId="175" fontId="6" fillId="2" borderId="0" xfId="0" applyNumberFormat="1" applyFont="1" applyFill="1" applyBorder="1" applyAlignment="1">
      <alignment horizontal="center" vertical="center" wrapText="1"/>
    </xf>
    <xf numFmtId="7" fontId="6" fillId="2" borderId="0" xfId="0" applyNumberFormat="1" applyFont="1" applyFill="1"/>
    <xf numFmtId="1" fontId="6" fillId="2" borderId="0" xfId="0" applyNumberFormat="1" applyFont="1" applyFill="1"/>
    <xf numFmtId="0" fontId="0" fillId="2" borderId="0" xfId="0" applyFill="1"/>
    <xf numFmtId="44" fontId="6" fillId="4" borderId="0" xfId="9" applyFont="1" applyFill="1" applyAlignment="1">
      <alignment horizontal="center"/>
    </xf>
    <xf numFmtId="44" fontId="6" fillId="2" borderId="0" xfId="9" applyFont="1" applyFill="1" applyAlignment="1">
      <alignment horizontal="center"/>
    </xf>
    <xf numFmtId="44" fontId="6" fillId="0" borderId="0" xfId="9" applyFont="1" applyAlignment="1">
      <alignment horizontal="center"/>
    </xf>
    <xf numFmtId="44" fontId="6" fillId="0" borderId="0" xfId="9" applyFont="1" applyFill="1" applyAlignment="1">
      <alignment horizontal="center"/>
    </xf>
    <xf numFmtId="0" fontId="1" fillId="0" borderId="0" xfId="0" applyFont="1"/>
    <xf numFmtId="175" fontId="6" fillId="8" borderId="0" xfId="0" applyNumberFormat="1"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8" borderId="0" xfId="0" applyFont="1" applyFill="1" applyBorder="1" applyAlignment="1">
      <alignment horizontal="center" vertical="center"/>
    </xf>
    <xf numFmtId="44" fontId="6" fillId="8" borderId="0" xfId="8" applyFont="1" applyFill="1" applyBorder="1" applyAlignment="1">
      <alignment horizontal="center" vertical="center" wrapText="1"/>
    </xf>
    <xf numFmtId="175" fontId="6" fillId="0" borderId="0" xfId="0" applyNumberFormat="1" applyFont="1" applyFill="1" applyAlignment="1">
      <alignment horizontal="center" vertical="center"/>
    </xf>
    <xf numFmtId="44" fontId="6" fillId="8" borderId="0" xfId="8" applyNumberFormat="1" applyFont="1" applyFill="1" applyBorder="1" applyAlignment="1">
      <alignment horizontal="center" vertical="center" wrapText="1"/>
    </xf>
    <xf numFmtId="0" fontId="0" fillId="9" borderId="0" xfId="0" applyFill="1"/>
    <xf numFmtId="0" fontId="11" fillId="9" borderId="0" xfId="0" applyFont="1" applyFill="1"/>
    <xf numFmtId="1" fontId="6" fillId="8" borderId="0" xfId="0" quotePrefix="1" applyNumberFormat="1" applyFont="1" applyFill="1" applyBorder="1" applyAlignment="1">
      <alignment horizontal="center" vertical="center"/>
    </xf>
    <xf numFmtId="0" fontId="13" fillId="5" borderId="0" xfId="0" applyFont="1" applyFill="1"/>
    <xf numFmtId="0" fontId="12" fillId="0" borderId="0" xfId="0" applyFont="1" applyAlignment="1">
      <alignment horizontal="left" wrapText="1"/>
    </xf>
    <xf numFmtId="0" fontId="11" fillId="10" borderId="0" xfId="0" applyFont="1" applyFill="1" applyAlignment="1">
      <alignment horizontal="left"/>
    </xf>
    <xf numFmtId="0" fontId="5" fillId="0" borderId="0" xfId="0" applyFont="1" applyAlignment="1">
      <alignment horizontal="left" wrapText="1"/>
    </xf>
  </cellXfs>
  <cellStyles count="11">
    <cellStyle name="Currency 2" xfId="1"/>
    <cellStyle name="Currency 2 2" xfId="2"/>
    <cellStyle name="Currency 2 3" xfId="3"/>
    <cellStyle name="Currency 2 4" xfId="4"/>
    <cellStyle name="Currency 3" xfId="5"/>
    <cellStyle name="Currency 3 2" xfId="6"/>
    <cellStyle name="Currency 4" xfId="7"/>
    <cellStyle name="Currency 5" xfId="8"/>
    <cellStyle name="Currency 5 2" xfId="9"/>
    <cellStyle name="Normal" xfId="0" builtinId="0"/>
    <cellStyle name="Normal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44"/>
  <sheetViews>
    <sheetView tabSelected="1" zoomScale="70" zoomScaleNormal="70" workbookViewId="0">
      <selection activeCell="I11" sqref="I11"/>
    </sheetView>
  </sheetViews>
  <sheetFormatPr defaultRowHeight="12.75" x14ac:dyDescent="0.2"/>
  <cols>
    <col min="1" max="1" width="29" customWidth="1"/>
    <col min="2" max="2" width="22.42578125" customWidth="1"/>
    <col min="3" max="3" width="15.28515625" customWidth="1"/>
    <col min="4" max="4" width="16.42578125" customWidth="1"/>
    <col min="5" max="5" width="25.7109375" customWidth="1"/>
    <col min="6" max="6" width="28.140625" customWidth="1"/>
    <col min="7" max="7" width="32" bestFit="1" customWidth="1"/>
    <col min="8" max="8" width="2.7109375" customWidth="1"/>
    <col min="9" max="9" width="22" customWidth="1"/>
  </cols>
  <sheetData>
    <row r="1" spans="1:9" ht="38.25" customHeight="1" x14ac:dyDescent="0.25">
      <c r="A1" s="216" t="s">
        <v>3</v>
      </c>
      <c r="B1" s="217"/>
      <c r="C1" s="217"/>
      <c r="D1" s="218"/>
      <c r="E1" s="217"/>
      <c r="F1" s="219">
        <v>45406</v>
      </c>
      <c r="G1" s="220" t="s">
        <v>43</v>
      </c>
      <c r="H1" s="221"/>
      <c r="I1" s="222"/>
    </row>
    <row r="2" spans="1:9" ht="18" x14ac:dyDescent="0.25">
      <c r="A2" s="6"/>
      <c r="B2" s="62"/>
      <c r="C2" s="62"/>
      <c r="D2" s="7"/>
      <c r="E2" s="62"/>
      <c r="F2" s="62"/>
      <c r="G2" s="62"/>
      <c r="H2" s="77"/>
      <c r="I2" s="91"/>
    </row>
    <row r="3" spans="1:9" ht="54" x14ac:dyDescent="0.2">
      <c r="A3" s="129" t="s">
        <v>57</v>
      </c>
      <c r="B3" s="33" t="s">
        <v>5</v>
      </c>
      <c r="C3" s="30" t="s">
        <v>2</v>
      </c>
      <c r="D3" s="30" t="s">
        <v>4</v>
      </c>
      <c r="E3" s="31" t="s">
        <v>12</v>
      </c>
      <c r="F3" s="31" t="s">
        <v>14</v>
      </c>
      <c r="G3" s="31" t="s">
        <v>13</v>
      </c>
      <c r="H3" s="61"/>
      <c r="I3" s="118" t="s">
        <v>11</v>
      </c>
    </row>
    <row r="4" spans="1:9" ht="18" x14ac:dyDescent="0.25">
      <c r="A4" s="132">
        <v>45222</v>
      </c>
      <c r="B4" s="64">
        <v>0</v>
      </c>
      <c r="C4" s="64">
        <v>0</v>
      </c>
      <c r="D4" s="64">
        <v>0</v>
      </c>
      <c r="E4" s="136">
        <v>0</v>
      </c>
      <c r="F4" s="136">
        <v>0</v>
      </c>
      <c r="G4" s="139">
        <v>0</v>
      </c>
      <c r="H4" s="79"/>
      <c r="I4" s="122"/>
    </row>
    <row r="5" spans="1:9" ht="18" x14ac:dyDescent="0.25">
      <c r="A5" s="132">
        <v>45232</v>
      </c>
      <c r="B5" s="74">
        <v>4</v>
      </c>
      <c r="C5" s="65">
        <v>4</v>
      </c>
      <c r="D5" s="65">
        <v>0</v>
      </c>
      <c r="E5" s="89">
        <v>0</v>
      </c>
      <c r="F5" s="89">
        <v>325000</v>
      </c>
      <c r="G5" s="72">
        <v>25000000</v>
      </c>
      <c r="H5" s="79"/>
      <c r="I5" s="93"/>
    </row>
    <row r="6" spans="1:9" ht="18" x14ac:dyDescent="0.25">
      <c r="A6" s="132">
        <v>45283</v>
      </c>
      <c r="B6" s="64">
        <v>4</v>
      </c>
      <c r="C6" s="64">
        <v>8</v>
      </c>
      <c r="D6" s="64">
        <v>0</v>
      </c>
      <c r="E6" s="136">
        <v>0</v>
      </c>
      <c r="F6" s="136">
        <v>707000</v>
      </c>
      <c r="G6" s="136">
        <v>25000000</v>
      </c>
      <c r="H6" s="79"/>
      <c r="I6" s="122"/>
    </row>
    <row r="7" spans="1:9" ht="18" x14ac:dyDescent="0.25">
      <c r="A7" s="132">
        <v>45315</v>
      </c>
      <c r="B7" s="128">
        <v>5</v>
      </c>
      <c r="C7" s="128">
        <v>13</v>
      </c>
      <c r="D7" s="128">
        <v>0</v>
      </c>
      <c r="E7" s="125">
        <v>0</v>
      </c>
      <c r="F7" s="125">
        <v>5397500</v>
      </c>
      <c r="G7" s="89">
        <f>25000000-722189.87</f>
        <v>24277810.129999999</v>
      </c>
      <c r="H7" s="78"/>
      <c r="I7" s="93"/>
    </row>
    <row r="8" spans="1:9" ht="18" x14ac:dyDescent="0.25">
      <c r="A8" s="132">
        <v>45346</v>
      </c>
      <c r="B8" s="22">
        <v>8</v>
      </c>
      <c r="C8" s="22">
        <v>21</v>
      </c>
      <c r="D8" s="22">
        <v>0</v>
      </c>
      <c r="E8" s="70">
        <v>0</v>
      </c>
      <c r="F8" s="172">
        <v>6872500</v>
      </c>
      <c r="G8" s="213">
        <f>25000000-722189.87</f>
        <v>24277810.129999999</v>
      </c>
      <c r="H8" s="78"/>
      <c r="I8" s="120"/>
    </row>
    <row r="9" spans="1:9" ht="18" x14ac:dyDescent="0.25">
      <c r="A9" s="132">
        <v>45375</v>
      </c>
      <c r="B9" s="41">
        <v>0</v>
      </c>
      <c r="C9" s="148">
        <v>28</v>
      </c>
      <c r="D9" s="41">
        <v>2</v>
      </c>
      <c r="E9" s="72">
        <v>0</v>
      </c>
      <c r="F9" s="125">
        <v>10315000</v>
      </c>
      <c r="G9" s="89">
        <f>25000000-3929916.07</f>
        <v>21070083.93</v>
      </c>
      <c r="H9" s="78"/>
      <c r="I9" s="119"/>
    </row>
    <row r="10" spans="1:9" ht="18" x14ac:dyDescent="0.25">
      <c r="A10" s="132">
        <v>45406</v>
      </c>
      <c r="B10" s="22">
        <v>3</v>
      </c>
      <c r="C10" s="171">
        <v>28</v>
      </c>
      <c r="D10" s="22">
        <v>3</v>
      </c>
      <c r="E10" s="70">
        <v>0</v>
      </c>
      <c r="F10" s="188">
        <v>10159771.720000001</v>
      </c>
      <c r="G10" s="172">
        <f>G9</f>
        <v>21070083.93</v>
      </c>
      <c r="H10" s="78"/>
      <c r="I10" s="120">
        <f>C18+C35</f>
        <v>99</v>
      </c>
    </row>
    <row r="11" spans="1:9" ht="18" x14ac:dyDescent="0.25">
      <c r="A11" s="132"/>
      <c r="B11" s="41"/>
      <c r="C11" s="41"/>
      <c r="D11" s="41"/>
      <c r="E11" s="72"/>
      <c r="F11" s="125"/>
      <c r="G11" s="125"/>
      <c r="H11" s="78"/>
      <c r="I11" s="119"/>
    </row>
    <row r="12" spans="1:9" ht="18" x14ac:dyDescent="0.25">
      <c r="A12" s="132"/>
      <c r="B12" s="22"/>
      <c r="C12" s="22"/>
      <c r="D12" s="22"/>
      <c r="E12" s="70"/>
      <c r="F12" s="172"/>
      <c r="G12" s="172"/>
      <c r="H12" s="78"/>
      <c r="I12" s="120"/>
    </row>
    <row r="13" spans="1:9" ht="18" x14ac:dyDescent="0.25">
      <c r="A13" s="132"/>
      <c r="B13" s="128"/>
      <c r="C13" s="128"/>
      <c r="D13" s="128"/>
      <c r="E13" s="125"/>
      <c r="F13" s="125"/>
      <c r="G13" s="125"/>
      <c r="H13" s="78"/>
      <c r="I13" s="119"/>
    </row>
    <row r="14" spans="1:9" ht="18" x14ac:dyDescent="0.25">
      <c r="A14" s="132"/>
      <c r="B14" s="171"/>
      <c r="C14" s="171"/>
      <c r="D14" s="171"/>
      <c r="E14" s="172"/>
      <c r="F14" s="172"/>
      <c r="G14" s="172"/>
      <c r="H14" s="78"/>
      <c r="I14" s="229"/>
    </row>
    <row r="15" spans="1:9" ht="18" x14ac:dyDescent="0.25">
      <c r="A15" s="132"/>
      <c r="B15" s="128"/>
      <c r="C15" s="128"/>
      <c r="D15" s="128"/>
      <c r="E15" s="125"/>
      <c r="F15" s="125"/>
      <c r="G15" s="125"/>
      <c r="H15" s="78"/>
      <c r="I15" s="119"/>
    </row>
    <row r="16" spans="1:9" ht="18" x14ac:dyDescent="0.25">
      <c r="A16" s="132"/>
      <c r="B16" s="171"/>
      <c r="C16" s="171"/>
      <c r="D16" s="171"/>
      <c r="E16" s="172"/>
      <c r="F16" s="172"/>
      <c r="G16" s="172"/>
      <c r="H16" s="78"/>
      <c r="I16" s="229"/>
    </row>
    <row r="17" spans="1:9" ht="18" x14ac:dyDescent="0.25">
      <c r="A17" s="132"/>
      <c r="B17" s="128"/>
      <c r="C17" s="128"/>
      <c r="D17" s="128"/>
      <c r="E17" s="125"/>
      <c r="F17" s="125"/>
      <c r="G17" s="125"/>
      <c r="H17" s="78"/>
      <c r="I17" s="119"/>
    </row>
    <row r="18" spans="1:9" ht="18.75" thickBot="1" x14ac:dyDescent="0.3">
      <c r="A18" s="134" t="s">
        <v>0</v>
      </c>
      <c r="B18" s="83"/>
      <c r="C18" s="83">
        <f>C9</f>
        <v>28</v>
      </c>
      <c r="D18" s="83">
        <f>SUM(D4:D17)</f>
        <v>5</v>
      </c>
      <c r="E18" s="75">
        <f>SUM(E4:E17)</f>
        <v>0</v>
      </c>
      <c r="F18" s="195">
        <f>F10</f>
        <v>10159771.720000001</v>
      </c>
      <c r="G18" s="75">
        <f>G10</f>
        <v>21070083.93</v>
      </c>
      <c r="H18" s="79"/>
      <c r="I18" s="106"/>
    </row>
    <row r="19" spans="1:9" ht="18.75" thickTop="1" x14ac:dyDescent="0.25">
      <c r="A19" s="132"/>
      <c r="B19" s="24"/>
      <c r="C19" s="64"/>
      <c r="D19" s="12"/>
      <c r="E19" s="24"/>
      <c r="F19" s="24"/>
      <c r="G19" s="24"/>
      <c r="H19" s="25"/>
      <c r="I19" s="121"/>
    </row>
    <row r="20" spans="1:9" ht="54" x14ac:dyDescent="0.25">
      <c r="A20" s="205" t="s">
        <v>16</v>
      </c>
      <c r="B20" s="206" t="s">
        <v>5</v>
      </c>
      <c r="C20" s="207" t="s">
        <v>2</v>
      </c>
      <c r="D20" s="207" t="s">
        <v>4</v>
      </c>
      <c r="E20" s="208" t="s">
        <v>12</v>
      </c>
      <c r="F20" s="208" t="s">
        <v>14</v>
      </c>
      <c r="G20" s="208" t="s">
        <v>13</v>
      </c>
      <c r="H20" s="25"/>
      <c r="I20" s="121"/>
    </row>
    <row r="21" spans="1:9" s="242" customFormat="1" ht="18" x14ac:dyDescent="0.25">
      <c r="A21" s="180" t="s">
        <v>55</v>
      </c>
      <c r="B21" s="181">
        <f>'Year 22 - 23 (10.15.22-23)'!B22</f>
        <v>1</v>
      </c>
      <c r="C21" s="182">
        <f>'Year 22 - 23 (10.15.22-23)'!C22</f>
        <v>54</v>
      </c>
      <c r="D21" s="182">
        <f>'Year 22 - 23 (10.15.22-23)'!D22</f>
        <v>6</v>
      </c>
      <c r="E21" s="183">
        <f>'Year 22 - 23 (10.15.22-23)'!E22</f>
        <v>15406.939999999999</v>
      </c>
      <c r="F21" s="183">
        <f>'Year 22 - 23 (10.15.22-23)'!F22</f>
        <v>30687709.289999999</v>
      </c>
      <c r="G21" s="183">
        <f>'Year 22 - 23 (10.15.22-23)'!G22</f>
        <v>3290158</v>
      </c>
      <c r="H21" s="25"/>
      <c r="I21" s="121"/>
    </row>
    <row r="22" spans="1:9" ht="18" x14ac:dyDescent="0.25">
      <c r="A22" s="180" t="s">
        <v>53</v>
      </c>
      <c r="B22" s="181">
        <f>'Year 21 - 22 (10.15.21-22)'!B34</f>
        <v>0</v>
      </c>
      <c r="C22" s="182">
        <f>'Year 21 - 22 (10.15.21-22)'!C34</f>
        <v>11</v>
      </c>
      <c r="D22" s="182">
        <f>'Year 21 - 22 (10.15.21-22)'!D34</f>
        <v>1</v>
      </c>
      <c r="E22" s="183">
        <f>'Year 21 - 22 (10.15.21-22)'!E32</f>
        <v>0</v>
      </c>
      <c r="F22" s="183">
        <f>'Year 21 - 22 (10.15.21-22)'!F34</f>
        <v>4208867.78</v>
      </c>
      <c r="G22" s="183">
        <f>'Year 21 - 22 (10.15.21-22)'!G34</f>
        <v>3291132.2199999997</v>
      </c>
      <c r="H22" s="25"/>
      <c r="I22" s="121"/>
    </row>
    <row r="23" spans="1:9" s="242" customFormat="1" ht="18" x14ac:dyDescent="0.25">
      <c r="A23" s="243" t="s">
        <v>48</v>
      </c>
      <c r="B23" s="244">
        <f>'Year 20 - 21 (10.15.20-21)'!B44</f>
        <v>0</v>
      </c>
      <c r="C23" s="245">
        <f>'Year 20 - 21 (10.15.20-21)'!C46</f>
        <v>5</v>
      </c>
      <c r="D23" s="251">
        <f>'Year 20 - 21 (10.15.20-21)'!D46</f>
        <v>0</v>
      </c>
      <c r="E23" s="248">
        <f>'Year 20 - 21 (10.15.20-21)'!E44</f>
        <v>0</v>
      </c>
      <c r="F23" s="246">
        <f>'Year 20 - 21 (10.15.20-21)'!F46</f>
        <v>7917300.2999999998</v>
      </c>
      <c r="G23" s="246" t="str">
        <f>'Year 20 - 21 (10.15.20-21)'!G18</f>
        <v>TBD</v>
      </c>
      <c r="H23" s="25"/>
      <c r="I23" s="121"/>
    </row>
    <row r="24" spans="1:9" ht="36" x14ac:dyDescent="0.25">
      <c r="A24" s="230" t="s">
        <v>46</v>
      </c>
      <c r="B24" s="231">
        <f>'Year 19 - 20 (10.15.19-20)'!B33</f>
        <v>0</v>
      </c>
      <c r="C24" s="232">
        <f>'Year 19 - 20 (10.15.19-20)'!C60</f>
        <v>1</v>
      </c>
      <c r="D24" s="232">
        <f>'Year 20 - 21 (10.15.20-21)'!D38</f>
        <v>0</v>
      </c>
      <c r="E24" s="233">
        <v>0</v>
      </c>
      <c r="F24" s="233">
        <f>'Year 19 - 20 (10.15.19-20)'!F60</f>
        <v>2355194.33</v>
      </c>
      <c r="G24" s="233">
        <f>'Year 19 - 20 (10.15.19-20)'!G60</f>
        <v>5144805.67</v>
      </c>
      <c r="H24" s="25"/>
      <c r="I24" s="121"/>
    </row>
    <row r="25" spans="1:9" ht="18" x14ac:dyDescent="0.25">
      <c r="A25" s="209" t="s">
        <v>45</v>
      </c>
      <c r="B25" s="181" t="s">
        <v>22</v>
      </c>
      <c r="C25" s="182" t="s">
        <v>22</v>
      </c>
      <c r="D25" s="182" t="s">
        <v>22</v>
      </c>
      <c r="E25" s="183" t="s">
        <v>22</v>
      </c>
      <c r="F25" s="183" t="s">
        <v>22</v>
      </c>
      <c r="G25" s="183" t="s">
        <v>22</v>
      </c>
      <c r="H25" s="25"/>
      <c r="I25" s="121"/>
    </row>
    <row r="26" spans="1:9" s="237" customFormat="1" ht="18" x14ac:dyDescent="0.25">
      <c r="A26" s="234" t="s">
        <v>37</v>
      </c>
      <c r="B26" s="162" t="s">
        <v>22</v>
      </c>
      <c r="C26" s="164" t="s">
        <v>22</v>
      </c>
      <c r="D26" s="164" t="s">
        <v>22</v>
      </c>
      <c r="E26" s="165" t="s">
        <v>22</v>
      </c>
      <c r="F26" s="165" t="s">
        <v>22</v>
      </c>
      <c r="G26" s="165" t="s">
        <v>22</v>
      </c>
      <c r="H26" s="235"/>
      <c r="I26" s="236"/>
    </row>
    <row r="27" spans="1:9" ht="18" x14ac:dyDescent="0.25">
      <c r="A27" s="180" t="s">
        <v>32</v>
      </c>
      <c r="B27" s="20" t="s">
        <v>22</v>
      </c>
      <c r="C27" s="19" t="s">
        <v>22</v>
      </c>
      <c r="D27" s="19" t="s">
        <v>22</v>
      </c>
      <c r="E27" s="70" t="s">
        <v>22</v>
      </c>
      <c r="F27" s="151" t="s">
        <v>22</v>
      </c>
      <c r="G27" s="151" t="s">
        <v>22</v>
      </c>
      <c r="H27" s="25"/>
      <c r="I27" s="121"/>
    </row>
    <row r="28" spans="1:9" ht="18" x14ac:dyDescent="0.25">
      <c r="A28" s="135" t="s">
        <v>31</v>
      </c>
      <c r="B28" s="162" t="s">
        <v>22</v>
      </c>
      <c r="C28" s="163" t="s">
        <v>22</v>
      </c>
      <c r="D28" s="164" t="s">
        <v>22</v>
      </c>
      <c r="E28" s="165" t="s">
        <v>22</v>
      </c>
      <c r="F28" s="165" t="s">
        <v>22</v>
      </c>
      <c r="G28" s="165" t="s">
        <v>22</v>
      </c>
      <c r="H28" s="25"/>
      <c r="I28" s="121"/>
    </row>
    <row r="29" spans="1:9" ht="18" x14ac:dyDescent="0.25">
      <c r="A29" s="130" t="s">
        <v>25</v>
      </c>
      <c r="B29" s="20" t="s">
        <v>22</v>
      </c>
      <c r="C29" s="19" t="s">
        <v>22</v>
      </c>
      <c r="D29" s="19" t="s">
        <v>22</v>
      </c>
      <c r="E29" s="70" t="s">
        <v>22</v>
      </c>
      <c r="F29" s="151" t="s">
        <v>22</v>
      </c>
      <c r="G29" s="151" t="s">
        <v>22</v>
      </c>
      <c r="H29" s="25"/>
      <c r="I29" s="121"/>
    </row>
    <row r="30" spans="1:9" ht="18" x14ac:dyDescent="0.25">
      <c r="A30" s="135" t="s">
        <v>17</v>
      </c>
      <c r="B30" s="128" t="s">
        <v>22</v>
      </c>
      <c r="C30" s="127" t="s">
        <v>22</v>
      </c>
      <c r="D30" s="128" t="s">
        <v>22</v>
      </c>
      <c r="E30" s="125" t="s">
        <v>22</v>
      </c>
      <c r="F30" s="125" t="s">
        <v>22</v>
      </c>
      <c r="G30" s="125" t="s">
        <v>22</v>
      </c>
      <c r="H30" s="25"/>
      <c r="I30" s="121"/>
    </row>
    <row r="31" spans="1:9" ht="18" x14ac:dyDescent="0.25">
      <c r="A31" s="130" t="s">
        <v>18</v>
      </c>
      <c r="B31" s="22" t="s">
        <v>22</v>
      </c>
      <c r="C31" s="122" t="s">
        <v>22</v>
      </c>
      <c r="D31" s="123" t="s">
        <v>22</v>
      </c>
      <c r="E31" s="70" t="s">
        <v>22</v>
      </c>
      <c r="F31" s="70" t="s">
        <v>22</v>
      </c>
      <c r="G31" s="70" t="s">
        <v>22</v>
      </c>
      <c r="H31" s="25"/>
      <c r="I31" s="121"/>
    </row>
    <row r="32" spans="1:9" ht="18" x14ac:dyDescent="0.25">
      <c r="A32" s="131" t="s">
        <v>19</v>
      </c>
      <c r="B32" s="41" t="s">
        <v>22</v>
      </c>
      <c r="C32" s="65" t="s">
        <v>22</v>
      </c>
      <c r="D32" s="41" t="s">
        <v>22</v>
      </c>
      <c r="E32" s="72" t="s">
        <v>22</v>
      </c>
      <c r="F32" s="72" t="s">
        <v>22</v>
      </c>
      <c r="G32" s="125" t="s">
        <v>22</v>
      </c>
      <c r="H32" s="25"/>
      <c r="I32" s="121"/>
    </row>
    <row r="33" spans="1:24" ht="18" x14ac:dyDescent="0.25">
      <c r="A33" s="130" t="s">
        <v>20</v>
      </c>
      <c r="B33" s="22" t="s">
        <v>22</v>
      </c>
      <c r="C33" s="64" t="s">
        <v>22</v>
      </c>
      <c r="D33" s="22" t="s">
        <v>22</v>
      </c>
      <c r="E33" s="70" t="s">
        <v>22</v>
      </c>
      <c r="F33" s="70" t="s">
        <v>22</v>
      </c>
      <c r="G33" s="70" t="s">
        <v>22</v>
      </c>
      <c r="H33" s="25"/>
      <c r="I33" s="121"/>
    </row>
    <row r="34" spans="1:24" ht="18" x14ac:dyDescent="0.25">
      <c r="A34" s="131" t="s">
        <v>21</v>
      </c>
      <c r="B34" s="124" t="s">
        <v>22</v>
      </c>
      <c r="C34" s="93" t="s">
        <v>22</v>
      </c>
      <c r="D34" s="124" t="s">
        <v>22</v>
      </c>
      <c r="E34" s="72" t="s">
        <v>22</v>
      </c>
      <c r="F34" s="72" t="s">
        <v>22</v>
      </c>
      <c r="G34" s="72" t="s">
        <v>22</v>
      </c>
      <c r="H34" s="25"/>
      <c r="I34" s="121"/>
    </row>
    <row r="35" spans="1:24" ht="18.75" thickBot="1" x14ac:dyDescent="0.3">
      <c r="A35" s="134" t="s">
        <v>0</v>
      </c>
      <c r="B35" s="83"/>
      <c r="C35" s="106">
        <f>SUM(C21:C24)</f>
        <v>71</v>
      </c>
      <c r="D35" s="106"/>
      <c r="E35" s="75">
        <f>SUM(E21:E34)</f>
        <v>15406.939999999999</v>
      </c>
      <c r="F35" s="75" t="s">
        <v>50</v>
      </c>
      <c r="G35" s="75" t="s">
        <v>23</v>
      </c>
      <c r="H35" s="25"/>
      <c r="I35" s="121"/>
    </row>
    <row r="36" spans="1:24" ht="13.5" thickTop="1" x14ac:dyDescent="0.2"/>
    <row r="37" spans="1:24" s="204" customFormat="1" ht="27.75" customHeight="1" x14ac:dyDescent="0.2">
      <c r="A37" s="253"/>
      <c r="B37" s="253"/>
      <c r="C37" s="253"/>
      <c r="D37" s="253"/>
      <c r="E37" s="253"/>
      <c r="F37" s="253"/>
      <c r="G37" s="253"/>
      <c r="H37" s="253"/>
      <c r="I37" s="253"/>
    </row>
    <row r="38" spans="1:24" s="204" customFormat="1" ht="15.75" x14ac:dyDescent="0.25">
      <c r="A38" s="214" t="s">
        <v>44</v>
      </c>
      <c r="B38" s="214"/>
      <c r="C38" s="214"/>
      <c r="D38" s="214"/>
      <c r="E38" s="214"/>
      <c r="F38" s="214"/>
      <c r="G38" s="214"/>
      <c r="H38" s="214"/>
      <c r="I38" s="214"/>
      <c r="J38" s="215"/>
      <c r="K38" s="215"/>
      <c r="L38" s="215"/>
      <c r="M38" s="215"/>
      <c r="N38" s="215"/>
      <c r="O38" s="215"/>
      <c r="P38" s="215"/>
      <c r="Q38" s="215"/>
    </row>
    <row r="40" spans="1:24" ht="15.75" x14ac:dyDescent="0.25">
      <c r="A40" s="254" t="s">
        <v>58</v>
      </c>
      <c r="B40" s="254"/>
      <c r="C40" s="254"/>
      <c r="D40" s="254"/>
      <c r="E40" s="254"/>
      <c r="F40" s="254"/>
      <c r="G40" s="254"/>
      <c r="H40" s="254"/>
      <c r="I40" s="254"/>
      <c r="J40" s="254"/>
      <c r="K40" s="254"/>
      <c r="L40" s="254"/>
      <c r="M40" s="254"/>
      <c r="N40" s="254"/>
      <c r="O40" s="254"/>
      <c r="P40" s="254"/>
      <c r="Q40" s="254"/>
      <c r="R40" s="254"/>
      <c r="S40" s="254"/>
      <c r="T40" s="254"/>
      <c r="U40" s="254"/>
      <c r="V40" s="254"/>
      <c r="W40" s="254"/>
      <c r="X40" s="254"/>
    </row>
    <row r="42" spans="1:24" ht="15.75" x14ac:dyDescent="0.25">
      <c r="A42" s="250" t="s">
        <v>54</v>
      </c>
      <c r="B42" s="249"/>
      <c r="C42" s="249"/>
      <c r="D42" s="249"/>
      <c r="E42" s="249"/>
      <c r="F42" s="249"/>
      <c r="G42" s="249"/>
      <c r="H42" s="249"/>
      <c r="I42" s="249"/>
      <c r="J42" s="249"/>
      <c r="K42" s="249"/>
      <c r="L42" s="249"/>
      <c r="M42" s="249"/>
      <c r="N42" s="249"/>
      <c r="O42" s="249"/>
      <c r="P42" s="249"/>
      <c r="Q42" s="249"/>
      <c r="R42" s="249"/>
      <c r="S42" s="249"/>
      <c r="T42" s="249"/>
      <c r="U42" s="249"/>
    </row>
    <row r="44" spans="1:24" x14ac:dyDescent="0.2">
      <c r="A44" s="252" t="s">
        <v>59</v>
      </c>
      <c r="B44" s="154"/>
      <c r="C44" s="154"/>
      <c r="D44" s="154"/>
      <c r="E44" s="154"/>
      <c r="F44" s="154"/>
      <c r="G44" s="154"/>
      <c r="H44" s="154"/>
      <c r="I44" s="154"/>
      <c r="J44" s="154"/>
      <c r="K44" s="154"/>
      <c r="L44" s="154"/>
      <c r="M44" s="154"/>
      <c r="N44" s="154"/>
      <c r="O44" s="154"/>
      <c r="P44" s="154"/>
      <c r="Q44" s="154"/>
    </row>
  </sheetData>
  <mergeCells count="2">
    <mergeCell ref="A37:I37"/>
    <mergeCell ref="A40:X4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31"/>
  <sheetViews>
    <sheetView zoomScale="80" zoomScaleNormal="80" zoomScaleSheetLayoutView="100" workbookViewId="0">
      <selection sqref="A1:G1"/>
    </sheetView>
  </sheetViews>
  <sheetFormatPr defaultRowHeight="12.75" x14ac:dyDescent="0.2"/>
  <cols>
    <col min="1" max="1" width="29" style="4" customWidth="1"/>
    <col min="2" max="2" width="22.42578125" customWidth="1"/>
    <col min="3" max="3" width="15.28515625" style="80" customWidth="1"/>
    <col min="4" max="4" width="16.42578125" style="2" customWidth="1"/>
    <col min="5" max="5" width="25.7109375" customWidth="1"/>
    <col min="6" max="6" width="28.140625" customWidth="1"/>
    <col min="7" max="7" width="29.5703125" customWidth="1"/>
    <col min="8" max="8" width="24.7109375" style="1" customWidth="1"/>
    <col min="9" max="9" width="16.85546875" customWidth="1"/>
    <col min="10" max="10" width="13.85546875" style="1" customWidth="1"/>
    <col min="11" max="11" width="21.28515625" customWidth="1"/>
    <col min="12" max="12" width="8" style="1" customWidth="1"/>
    <col min="13" max="13" width="18.7109375" style="3" customWidth="1"/>
    <col min="14" max="14" width="15.42578125" style="3" customWidth="1"/>
    <col min="15" max="15" width="10.85546875" style="3" customWidth="1"/>
    <col min="16" max="16" width="20.5703125" style="3" customWidth="1"/>
    <col min="17" max="17" width="17.42578125" customWidth="1"/>
    <col min="18" max="18" width="3" customWidth="1"/>
    <col min="19" max="19" width="46.28515625" customWidth="1"/>
  </cols>
  <sheetData>
    <row r="1" spans="1:17" s="5" customFormat="1" ht="21.6" customHeight="1" x14ac:dyDescent="0.25">
      <c r="A1" s="216" t="s">
        <v>3</v>
      </c>
      <c r="B1" s="217"/>
      <c r="C1" s="217"/>
      <c r="D1" s="218"/>
      <c r="E1" s="217"/>
      <c r="F1" s="219" t="s">
        <v>22</v>
      </c>
      <c r="G1" s="223" t="s">
        <v>1</v>
      </c>
      <c r="H1" s="36"/>
      <c r="J1" s="37"/>
      <c r="L1" s="8"/>
      <c r="M1" s="9"/>
      <c r="N1" s="9"/>
      <c r="O1" s="9"/>
      <c r="P1" s="9"/>
    </row>
    <row r="2" spans="1:17" s="5" customFormat="1" ht="18" x14ac:dyDescent="0.25">
      <c r="A2" s="6"/>
      <c r="B2" s="62"/>
      <c r="C2" s="62"/>
      <c r="D2" s="7"/>
      <c r="E2" s="62"/>
      <c r="F2" s="62"/>
      <c r="G2" s="62"/>
      <c r="H2" s="8"/>
      <c r="J2" s="8"/>
      <c r="L2" s="8"/>
      <c r="M2" s="9"/>
      <c r="N2" s="9"/>
      <c r="O2" s="9"/>
      <c r="P2" s="9"/>
    </row>
    <row r="3" spans="1:17" s="34" customFormat="1" ht="61.5" customHeight="1" x14ac:dyDescent="0.2">
      <c r="A3" s="10" t="s">
        <v>24</v>
      </c>
      <c r="B3" s="28" t="s">
        <v>5</v>
      </c>
      <c r="C3" s="30" t="s">
        <v>2</v>
      </c>
      <c r="D3" s="30" t="s">
        <v>4</v>
      </c>
      <c r="E3" s="31" t="s">
        <v>12</v>
      </c>
      <c r="F3" s="31" t="s">
        <v>14</v>
      </c>
      <c r="G3" s="31" t="s">
        <v>13</v>
      </c>
      <c r="H3" s="26"/>
      <c r="I3" s="27"/>
      <c r="J3" s="29"/>
      <c r="K3" s="27"/>
      <c r="L3" s="27"/>
      <c r="M3" s="18"/>
      <c r="N3" s="30"/>
      <c r="O3" s="30"/>
      <c r="P3" s="33"/>
    </row>
    <row r="4" spans="1:17" s="5" customFormat="1" ht="21.75" customHeight="1" x14ac:dyDescent="0.25">
      <c r="A4" s="52">
        <v>42567</v>
      </c>
      <c r="B4" s="68">
        <v>1</v>
      </c>
      <c r="C4" s="63">
        <v>28</v>
      </c>
      <c r="D4" s="54">
        <v>2</v>
      </c>
      <c r="E4" s="76">
        <v>52997.49</v>
      </c>
      <c r="F4" s="76">
        <v>5700210.2199999997</v>
      </c>
      <c r="G4" s="76">
        <f t="shared" ref="G4:G12" si="0">7500000-F4</f>
        <v>1799789.7800000003</v>
      </c>
      <c r="H4" s="15"/>
      <c r="I4" s="16"/>
      <c r="J4" s="17"/>
      <c r="K4" s="13"/>
      <c r="L4" s="13"/>
      <c r="M4" s="18"/>
      <c r="N4" s="19"/>
      <c r="O4" s="19"/>
      <c r="P4" s="20"/>
    </row>
    <row r="5" spans="1:17" s="5" customFormat="1" ht="21.75" customHeight="1" x14ac:dyDescent="0.25">
      <c r="A5" s="21">
        <v>42598</v>
      </c>
      <c r="B5" s="69">
        <v>1</v>
      </c>
      <c r="C5" s="64">
        <v>27</v>
      </c>
      <c r="D5" s="22">
        <v>2</v>
      </c>
      <c r="E5" s="70">
        <v>50000</v>
      </c>
      <c r="F5" s="70">
        <v>6141982.9100000001</v>
      </c>
      <c r="G5" s="70">
        <f t="shared" si="0"/>
        <v>1358017.0899999999</v>
      </c>
      <c r="H5" s="15"/>
      <c r="I5" s="16"/>
      <c r="J5" s="23"/>
      <c r="K5" s="13"/>
      <c r="L5" s="13"/>
      <c r="M5" s="18"/>
      <c r="N5" s="19"/>
      <c r="O5" s="19"/>
      <c r="P5" s="20"/>
    </row>
    <row r="6" spans="1:17" s="5" customFormat="1" ht="21.75" customHeight="1" x14ac:dyDescent="0.25">
      <c r="A6" s="38">
        <v>42629</v>
      </c>
      <c r="B6" s="71">
        <v>2</v>
      </c>
      <c r="C6" s="65">
        <v>26</v>
      </c>
      <c r="D6" s="41">
        <v>3</v>
      </c>
      <c r="E6" s="72">
        <v>98485.98</v>
      </c>
      <c r="F6" s="72">
        <v>6136913.1100000003</v>
      </c>
      <c r="G6" s="72">
        <f t="shared" si="0"/>
        <v>1363086.8899999997</v>
      </c>
      <c r="H6" s="15"/>
      <c r="I6" s="16"/>
      <c r="J6" s="17"/>
      <c r="K6" s="13"/>
      <c r="L6" s="13"/>
      <c r="M6" s="18"/>
      <c r="N6" s="19"/>
      <c r="O6" s="19"/>
      <c r="P6" s="20"/>
    </row>
    <row r="7" spans="1:17" s="5" customFormat="1" ht="21.75" customHeight="1" x14ac:dyDescent="0.25">
      <c r="A7" s="6">
        <v>42659</v>
      </c>
      <c r="B7" s="64">
        <v>0</v>
      </c>
      <c r="C7" s="64">
        <v>22</v>
      </c>
      <c r="D7" s="64">
        <v>4</v>
      </c>
      <c r="E7" s="136">
        <v>585520.78</v>
      </c>
      <c r="F7" s="136">
        <v>5636933.9900000002</v>
      </c>
      <c r="G7" s="136">
        <f t="shared" si="0"/>
        <v>1863066.0099999998</v>
      </c>
      <c r="H7" s="8"/>
      <c r="J7" s="8"/>
      <c r="M7" s="9"/>
      <c r="N7" s="9"/>
      <c r="O7" s="9"/>
      <c r="P7" s="9"/>
    </row>
    <row r="8" spans="1:17" s="5" customFormat="1" ht="21.75" customHeight="1" x14ac:dyDescent="0.25">
      <c r="A8" s="43">
        <v>42690</v>
      </c>
      <c r="B8" s="65">
        <v>1</v>
      </c>
      <c r="C8" s="65">
        <v>18</v>
      </c>
      <c r="D8" s="65">
        <v>5</v>
      </c>
      <c r="E8" s="89">
        <v>584067.38</v>
      </c>
      <c r="F8" s="89">
        <v>5469967.8499999996</v>
      </c>
      <c r="G8" s="89">
        <f t="shared" si="0"/>
        <v>2030032.1500000004</v>
      </c>
      <c r="H8" s="25"/>
      <c r="I8" s="24"/>
      <c r="J8" s="25"/>
      <c r="K8" s="24"/>
      <c r="L8" s="25"/>
      <c r="M8" s="19"/>
      <c r="N8" s="19"/>
      <c r="O8" s="19"/>
      <c r="P8" s="19"/>
      <c r="Q8" s="24"/>
    </row>
    <row r="9" spans="1:17" s="5" customFormat="1" ht="21.75" customHeight="1" x14ac:dyDescent="0.25">
      <c r="A9" s="6">
        <v>42720</v>
      </c>
      <c r="B9" s="64">
        <v>0</v>
      </c>
      <c r="C9" s="64">
        <v>17</v>
      </c>
      <c r="D9" s="64">
        <v>1</v>
      </c>
      <c r="E9" s="136">
        <v>31651.75</v>
      </c>
      <c r="F9" s="136">
        <v>6085289.3200000003</v>
      </c>
      <c r="G9" s="136">
        <f t="shared" si="0"/>
        <v>1414710.6799999997</v>
      </c>
      <c r="H9" s="25"/>
      <c r="I9" s="24"/>
      <c r="J9" s="25"/>
      <c r="K9" s="24"/>
      <c r="L9" s="25"/>
      <c r="M9" s="19"/>
      <c r="N9" s="19"/>
      <c r="O9" s="19"/>
      <c r="P9" s="19"/>
      <c r="Q9" s="24"/>
    </row>
    <row r="10" spans="1:17" s="5" customFormat="1" ht="21.75" customHeight="1" x14ac:dyDescent="0.25">
      <c r="A10" s="140">
        <v>42736</v>
      </c>
      <c r="B10" s="141">
        <v>1</v>
      </c>
      <c r="C10" s="127">
        <v>16</v>
      </c>
      <c r="D10" s="128">
        <v>2</v>
      </c>
      <c r="E10" s="125">
        <v>16958.93</v>
      </c>
      <c r="F10" s="125">
        <v>5379513.0300000003</v>
      </c>
      <c r="G10" s="125">
        <f t="shared" si="0"/>
        <v>2120486.9699999997</v>
      </c>
      <c r="H10" s="15"/>
      <c r="I10" s="16"/>
      <c r="J10" s="17"/>
      <c r="K10" s="13"/>
      <c r="L10" s="13"/>
      <c r="M10" s="18"/>
      <c r="N10" s="19"/>
      <c r="O10" s="19"/>
      <c r="P10" s="20"/>
    </row>
    <row r="11" spans="1:17" s="5" customFormat="1" ht="21.75" customHeight="1" x14ac:dyDescent="0.25">
      <c r="A11" s="21">
        <v>42782</v>
      </c>
      <c r="B11" s="69">
        <v>0</v>
      </c>
      <c r="C11" s="64">
        <v>14</v>
      </c>
      <c r="D11" s="22">
        <v>2</v>
      </c>
      <c r="E11" s="70">
        <v>53669.72</v>
      </c>
      <c r="F11" s="70">
        <v>5379513.0300000003</v>
      </c>
      <c r="G11" s="70">
        <f t="shared" si="0"/>
        <v>2120486.9699999997</v>
      </c>
      <c r="H11" s="15"/>
      <c r="I11" s="16"/>
      <c r="J11" s="17"/>
      <c r="K11" s="13"/>
      <c r="L11" s="13"/>
      <c r="M11" s="18"/>
      <c r="N11" s="19"/>
      <c r="O11" s="19"/>
      <c r="P11" s="20"/>
    </row>
    <row r="12" spans="1:17" s="5" customFormat="1" ht="21.75" customHeight="1" x14ac:dyDescent="0.25">
      <c r="A12" s="38">
        <v>42810</v>
      </c>
      <c r="B12" s="71">
        <v>0</v>
      </c>
      <c r="C12" s="65">
        <v>7</v>
      </c>
      <c r="D12" s="41">
        <v>7</v>
      </c>
      <c r="E12" s="72">
        <v>927633.35</v>
      </c>
      <c r="F12" s="72">
        <v>5250459.18</v>
      </c>
      <c r="G12" s="125">
        <f t="shared" si="0"/>
        <v>2249540.8200000003</v>
      </c>
      <c r="H12" s="15"/>
      <c r="I12" s="16"/>
      <c r="J12" s="17"/>
      <c r="K12" s="13"/>
      <c r="L12" s="13"/>
      <c r="M12" s="18"/>
      <c r="N12" s="19"/>
      <c r="O12" s="19"/>
      <c r="P12" s="20"/>
    </row>
    <row r="13" spans="1:17" s="5" customFormat="1" ht="21.75" customHeight="1" x14ac:dyDescent="0.25">
      <c r="A13" s="21">
        <v>42841</v>
      </c>
      <c r="B13" s="69">
        <v>0</v>
      </c>
      <c r="C13" s="64">
        <v>5</v>
      </c>
      <c r="D13" s="22">
        <v>2</v>
      </c>
      <c r="E13" s="70">
        <v>281593.46999999997</v>
      </c>
      <c r="F13" s="70">
        <v>5743781.46</v>
      </c>
      <c r="G13" s="70">
        <f t="shared" ref="G13:G18" si="1">7500000-F13</f>
        <v>1756218.54</v>
      </c>
      <c r="H13" s="15"/>
      <c r="I13" s="16"/>
      <c r="J13" s="17"/>
      <c r="K13" s="13"/>
      <c r="L13" s="13"/>
      <c r="M13" s="18"/>
      <c r="N13" s="19"/>
      <c r="O13" s="19"/>
      <c r="P13" s="20"/>
    </row>
    <row r="14" spans="1:17" s="5" customFormat="1" ht="21.75" customHeight="1" x14ac:dyDescent="0.25">
      <c r="A14" s="38">
        <v>42871</v>
      </c>
      <c r="B14" s="71">
        <v>0</v>
      </c>
      <c r="C14" s="65">
        <v>5</v>
      </c>
      <c r="D14" s="41">
        <v>0</v>
      </c>
      <c r="E14" s="72">
        <v>0</v>
      </c>
      <c r="F14" s="72">
        <f>F13</f>
        <v>5743781.46</v>
      </c>
      <c r="G14" s="125">
        <f t="shared" si="1"/>
        <v>1756218.54</v>
      </c>
      <c r="H14" s="15"/>
      <c r="I14" s="16"/>
      <c r="J14" s="17"/>
      <c r="K14" s="13"/>
      <c r="L14" s="13"/>
      <c r="M14" s="18"/>
      <c r="N14" s="19"/>
      <c r="O14" s="19"/>
      <c r="P14" s="20"/>
    </row>
    <row r="15" spans="1:17" s="5" customFormat="1" ht="21.75" customHeight="1" x14ac:dyDescent="0.25">
      <c r="A15" s="21">
        <v>42902</v>
      </c>
      <c r="B15" s="69">
        <v>0</v>
      </c>
      <c r="C15" s="64">
        <v>4</v>
      </c>
      <c r="D15" s="22">
        <v>1</v>
      </c>
      <c r="E15" s="70">
        <v>219581.11</v>
      </c>
      <c r="F15" s="70">
        <f>F14</f>
        <v>5743781.46</v>
      </c>
      <c r="G15" s="70">
        <f t="shared" si="1"/>
        <v>1756218.54</v>
      </c>
      <c r="H15" s="15"/>
      <c r="I15" s="16"/>
      <c r="J15" s="17"/>
      <c r="K15" s="13"/>
      <c r="L15" s="13"/>
      <c r="M15" s="18"/>
      <c r="N15" s="19"/>
      <c r="O15" s="19"/>
      <c r="P15" s="20"/>
    </row>
    <row r="16" spans="1:17" s="5" customFormat="1" ht="21.75" customHeight="1" x14ac:dyDescent="0.25">
      <c r="A16" s="38">
        <v>42917</v>
      </c>
      <c r="B16" s="71">
        <v>0</v>
      </c>
      <c r="C16" s="65">
        <v>3</v>
      </c>
      <c r="D16" s="41">
        <v>1</v>
      </c>
      <c r="E16" s="72">
        <v>100569.27</v>
      </c>
      <c r="F16" s="72">
        <v>5719350.7299999995</v>
      </c>
      <c r="G16" s="70">
        <f t="shared" si="1"/>
        <v>1780649.2700000005</v>
      </c>
      <c r="H16" s="15"/>
      <c r="I16" s="16"/>
      <c r="J16" s="17"/>
      <c r="K16" s="13"/>
      <c r="L16" s="13"/>
      <c r="M16" s="18"/>
      <c r="N16" s="19"/>
      <c r="O16" s="19"/>
      <c r="P16" s="20"/>
    </row>
    <row r="17" spans="1:17" s="5" customFormat="1" ht="21.75" customHeight="1" x14ac:dyDescent="0.25">
      <c r="A17" s="21">
        <v>42948</v>
      </c>
      <c r="B17" s="69">
        <v>0</v>
      </c>
      <c r="C17" s="64">
        <v>3</v>
      </c>
      <c r="D17" s="22">
        <v>0</v>
      </c>
      <c r="E17" s="70">
        <v>0</v>
      </c>
      <c r="F17" s="70">
        <v>5386938.2199999997</v>
      </c>
      <c r="G17" s="70">
        <f t="shared" si="1"/>
        <v>2113061.7800000003</v>
      </c>
      <c r="H17" s="15"/>
      <c r="I17" s="16"/>
      <c r="J17" s="17"/>
      <c r="K17" s="13"/>
      <c r="L17" s="13"/>
      <c r="M17" s="18"/>
      <c r="N17" s="19"/>
      <c r="O17" s="19"/>
      <c r="P17" s="20"/>
    </row>
    <row r="18" spans="1:17" s="5" customFormat="1" ht="21.75" customHeight="1" x14ac:dyDescent="0.25">
      <c r="A18" s="38">
        <v>42979</v>
      </c>
      <c r="B18" s="71">
        <v>0</v>
      </c>
      <c r="C18" s="65">
        <v>1</v>
      </c>
      <c r="D18" s="41">
        <v>2</v>
      </c>
      <c r="E18" s="72">
        <v>375964</v>
      </c>
      <c r="F18" s="72">
        <v>4725103.33</v>
      </c>
      <c r="G18" s="72">
        <f t="shared" si="1"/>
        <v>2774896.67</v>
      </c>
      <c r="H18" s="152"/>
      <c r="I18" s="16"/>
      <c r="J18" s="17"/>
      <c r="K18" s="13"/>
      <c r="L18" s="13"/>
      <c r="M18" s="18"/>
      <c r="N18" s="19"/>
      <c r="O18" s="19"/>
      <c r="P18" s="20"/>
    </row>
    <row r="19" spans="1:17" s="5" customFormat="1" ht="21" customHeight="1" x14ac:dyDescent="0.25">
      <c r="A19" s="145">
        <v>43025</v>
      </c>
      <c r="B19" s="146">
        <v>0</v>
      </c>
      <c r="C19" s="147">
        <v>0</v>
      </c>
      <c r="D19" s="148">
        <v>1</v>
      </c>
      <c r="E19" s="143">
        <v>504285.49</v>
      </c>
      <c r="F19" s="143">
        <f>F18</f>
        <v>4725103.33</v>
      </c>
      <c r="G19" s="143">
        <f>G18</f>
        <v>2774896.67</v>
      </c>
      <c r="H19" s="152" t="s">
        <v>28</v>
      </c>
      <c r="I19" s="16"/>
      <c r="J19" s="17"/>
      <c r="K19" s="13"/>
      <c r="L19" s="13"/>
      <c r="M19" s="18"/>
      <c r="N19" s="19"/>
      <c r="O19" s="19"/>
      <c r="P19" s="20"/>
    </row>
    <row r="20" spans="1:17" s="5" customFormat="1" ht="21.75" customHeight="1" thickBot="1" x14ac:dyDescent="0.3">
      <c r="A20" s="56" t="s">
        <v>0</v>
      </c>
      <c r="B20" s="67"/>
      <c r="C20" s="67">
        <v>0</v>
      </c>
      <c r="D20" s="67">
        <f>SUM(D4:D19)</f>
        <v>35</v>
      </c>
      <c r="E20" s="75">
        <f>SUM(E4:E19)</f>
        <v>3882978.7199999997</v>
      </c>
      <c r="F20" s="75">
        <f>F18</f>
        <v>4725103.33</v>
      </c>
      <c r="G20" s="75">
        <f>G19</f>
        <v>2774896.67</v>
      </c>
      <c r="H20" s="25"/>
      <c r="I20" s="24"/>
      <c r="J20" s="25"/>
      <c r="K20" s="24"/>
      <c r="L20" s="25"/>
      <c r="M20" s="19"/>
      <c r="N20" s="19"/>
      <c r="O20" s="19"/>
      <c r="P20" s="19"/>
      <c r="Q20" s="24"/>
    </row>
    <row r="21" spans="1:17" s="5" customFormat="1" ht="21.75" customHeight="1" thickTop="1" x14ac:dyDescent="0.25">
      <c r="A21" s="6"/>
      <c r="C21" s="62"/>
      <c r="D21" s="12"/>
      <c r="E21" s="24"/>
      <c r="F21" s="24"/>
      <c r="G21" s="24"/>
      <c r="H21" s="25"/>
      <c r="I21" s="24"/>
      <c r="J21" s="25"/>
      <c r="K21" s="24"/>
      <c r="L21" s="25"/>
      <c r="M21" s="19"/>
      <c r="N21" s="19"/>
      <c r="O21" s="19"/>
      <c r="P21" s="19"/>
      <c r="Q21" s="24"/>
    </row>
    <row r="22" spans="1:17" s="5" customFormat="1" ht="18" x14ac:dyDescent="0.25">
      <c r="A22" s="153" t="s">
        <v>29</v>
      </c>
      <c r="C22" s="62"/>
      <c r="D22" s="7"/>
      <c r="H22" s="8"/>
      <c r="J22" s="8"/>
      <c r="L22" s="8"/>
      <c r="M22" s="9"/>
      <c r="N22" s="9"/>
      <c r="O22" s="9"/>
      <c r="P22" s="9"/>
    </row>
    <row r="23" spans="1:17" s="5" customFormat="1" ht="18" x14ac:dyDescent="0.25">
      <c r="A23" s="6"/>
      <c r="C23" s="62"/>
      <c r="D23" s="7"/>
      <c r="H23" s="8"/>
      <c r="J23" s="8"/>
      <c r="L23" s="8"/>
      <c r="M23" s="9"/>
      <c r="N23" s="9"/>
      <c r="O23" s="9"/>
      <c r="P23" s="9"/>
    </row>
    <row r="24" spans="1:17" s="5" customFormat="1" ht="18" x14ac:dyDescent="0.25">
      <c r="A24" s="6"/>
      <c r="C24" s="62"/>
      <c r="D24" s="7"/>
      <c r="H24" s="8"/>
      <c r="J24" s="8"/>
      <c r="L24" s="8"/>
      <c r="M24" s="9"/>
      <c r="N24" s="9"/>
      <c r="O24" s="9"/>
      <c r="P24" s="9"/>
    </row>
    <row r="25" spans="1:17" s="5" customFormat="1" ht="18" x14ac:dyDescent="0.25">
      <c r="A25" s="6"/>
      <c r="C25" s="62"/>
      <c r="D25" s="7"/>
      <c r="H25" s="8"/>
      <c r="J25" s="8"/>
      <c r="L25" s="8"/>
      <c r="M25" s="9"/>
      <c r="N25" s="9"/>
      <c r="O25" s="9"/>
      <c r="P25" s="9"/>
    </row>
    <row r="26" spans="1:17" s="5" customFormat="1" ht="18" x14ac:dyDescent="0.25">
      <c r="A26" s="6"/>
      <c r="C26" s="62"/>
      <c r="D26" s="7"/>
      <c r="H26" s="8"/>
      <c r="J26" s="8"/>
      <c r="L26" s="8"/>
      <c r="M26" s="9"/>
      <c r="N26" s="9"/>
      <c r="O26" s="9"/>
      <c r="P26" s="9"/>
    </row>
    <row r="27" spans="1:17" s="5" customFormat="1" ht="18" x14ac:dyDescent="0.25">
      <c r="A27" s="6"/>
      <c r="C27" s="62"/>
      <c r="D27" s="7"/>
      <c r="H27" s="8"/>
      <c r="J27" s="8"/>
      <c r="L27" s="8"/>
      <c r="M27" s="9"/>
      <c r="N27" s="9"/>
      <c r="O27" s="9"/>
      <c r="P27" s="9"/>
    </row>
    <row r="28" spans="1:17" s="5" customFormat="1" ht="18" x14ac:dyDescent="0.25">
      <c r="A28" s="6"/>
      <c r="C28" s="62"/>
      <c r="D28" s="7"/>
      <c r="H28" s="8"/>
      <c r="J28" s="8"/>
      <c r="L28" s="8"/>
      <c r="M28" s="9"/>
      <c r="N28" s="9"/>
      <c r="O28" s="9"/>
      <c r="P28" s="9"/>
    </row>
    <row r="29" spans="1:17" s="5" customFormat="1" ht="18" x14ac:dyDescent="0.25">
      <c r="A29" s="6"/>
      <c r="C29" s="62"/>
      <c r="D29" s="7"/>
      <c r="H29" s="8"/>
      <c r="J29" s="8"/>
      <c r="L29" s="8"/>
      <c r="M29" s="9"/>
      <c r="N29" s="9"/>
      <c r="O29" s="9"/>
      <c r="P29" s="9"/>
    </row>
    <row r="30" spans="1:17" s="5" customFormat="1" ht="18" x14ac:dyDescent="0.25">
      <c r="A30" s="6"/>
      <c r="C30" s="62"/>
      <c r="D30" s="7"/>
      <c r="H30" s="8"/>
      <c r="J30" s="8"/>
      <c r="L30" s="8"/>
      <c r="M30" s="9"/>
      <c r="N30" s="9"/>
      <c r="O30" s="9"/>
      <c r="P30" s="9"/>
    </row>
    <row r="31" spans="1:17" s="5" customFormat="1" ht="18" x14ac:dyDescent="0.25">
      <c r="A31" s="6"/>
      <c r="C31" s="62"/>
      <c r="D31" s="7"/>
      <c r="H31" s="8"/>
      <c r="J31" s="8"/>
      <c r="L31" s="8"/>
      <c r="M31" s="9"/>
      <c r="N31" s="9"/>
      <c r="O31" s="9"/>
      <c r="P31" s="9"/>
    </row>
  </sheetData>
  <phoneticPr fontId="0" type="noConversion"/>
  <pageMargins left="0" right="0" top="0.55000000000000004" bottom="0.4" header="0.25" footer="0.2"/>
  <pageSetup paperSize="5" scale="45" fitToHeight="0" orientation="landscape" r:id="rId1"/>
  <headerFooter alignWithMargins="0">
    <oddHeader>&amp;L&amp;G</oddHeader>
    <oddFooter>Page &amp;P of &amp;N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18"/>
  <sheetViews>
    <sheetView zoomScale="80" zoomScaleNormal="80" workbookViewId="0">
      <selection sqref="A1:G1"/>
    </sheetView>
  </sheetViews>
  <sheetFormatPr defaultRowHeight="12.75" x14ac:dyDescent="0.2"/>
  <cols>
    <col min="1" max="1" width="29" customWidth="1"/>
    <col min="2" max="2" width="22.42578125" style="80" customWidth="1"/>
    <col min="3" max="3" width="15.28515625" style="80" customWidth="1"/>
    <col min="4" max="4" width="16.42578125" style="80" customWidth="1"/>
    <col min="5" max="5" width="25.7109375" style="90" customWidth="1"/>
    <col min="6" max="6" width="28.140625" style="90" customWidth="1"/>
    <col min="7" max="7" width="29.5703125" style="90" customWidth="1"/>
    <col min="8" max="8" width="23.140625" customWidth="1"/>
    <col min="9" max="9" width="39.5703125" customWidth="1"/>
    <col min="10" max="10" width="24.7109375" customWidth="1"/>
    <col min="11" max="11" width="16.85546875" customWidth="1"/>
    <col min="12" max="12" width="13.85546875" customWidth="1"/>
    <col min="13" max="13" width="21.28515625" customWidth="1"/>
    <col min="14" max="14" width="8" customWidth="1"/>
    <col min="15" max="15" width="18.7109375" customWidth="1"/>
    <col min="16" max="16" width="15.42578125" customWidth="1"/>
    <col min="17" max="17" width="10.85546875" customWidth="1"/>
    <col min="18" max="18" width="20.5703125" customWidth="1"/>
    <col min="19" max="19" width="17.42578125" customWidth="1"/>
    <col min="20" max="20" width="3" customWidth="1"/>
    <col min="21" max="21" width="46.28515625" customWidth="1"/>
  </cols>
  <sheetData>
    <row r="1" spans="1:19" s="5" customFormat="1" ht="21.6" customHeight="1" x14ac:dyDescent="0.25">
      <c r="A1" s="216" t="s">
        <v>3</v>
      </c>
      <c r="B1" s="217"/>
      <c r="C1" s="217"/>
      <c r="D1" s="217"/>
      <c r="E1" s="224"/>
      <c r="F1" s="219" t="s">
        <v>22</v>
      </c>
      <c r="G1" s="225" t="s">
        <v>1</v>
      </c>
      <c r="H1" s="8"/>
      <c r="I1" s="35"/>
      <c r="J1" s="36"/>
      <c r="L1" s="37"/>
      <c r="N1" s="8"/>
      <c r="O1" s="9"/>
      <c r="P1" s="9"/>
      <c r="Q1" s="9"/>
      <c r="R1" s="9"/>
    </row>
    <row r="2" spans="1:19" s="5" customFormat="1" ht="18" x14ac:dyDescent="0.25">
      <c r="A2" s="6"/>
      <c r="B2" s="62"/>
      <c r="C2" s="62"/>
      <c r="D2" s="62"/>
      <c r="E2" s="86"/>
      <c r="F2" s="86"/>
      <c r="G2" s="86"/>
      <c r="H2" s="8"/>
      <c r="I2" s="8"/>
      <c r="J2" s="8"/>
      <c r="L2" s="8"/>
      <c r="N2" s="8"/>
      <c r="O2" s="9"/>
      <c r="P2" s="9"/>
      <c r="Q2" s="9"/>
      <c r="R2" s="9"/>
    </row>
    <row r="3" spans="1:19" s="34" customFormat="1" ht="63" customHeight="1" x14ac:dyDescent="0.2">
      <c r="A3" s="10" t="s">
        <v>8</v>
      </c>
      <c r="B3" s="28" t="s">
        <v>5</v>
      </c>
      <c r="C3" s="30" t="s">
        <v>2</v>
      </c>
      <c r="D3" s="30" t="s">
        <v>4</v>
      </c>
      <c r="E3" s="31" t="s">
        <v>12</v>
      </c>
      <c r="F3" s="31" t="s">
        <v>14</v>
      </c>
      <c r="G3" s="31" t="s">
        <v>13</v>
      </c>
      <c r="H3" s="32"/>
      <c r="I3" s="27"/>
      <c r="J3" s="26"/>
      <c r="K3" s="27"/>
      <c r="L3" s="29"/>
      <c r="M3" s="27"/>
      <c r="N3" s="27"/>
      <c r="O3" s="18"/>
      <c r="P3" s="30"/>
      <c r="Q3" s="30"/>
      <c r="R3" s="33"/>
    </row>
    <row r="4" spans="1:19" s="5" customFormat="1" ht="21.75" customHeight="1" x14ac:dyDescent="0.25">
      <c r="A4" s="52">
        <v>42567</v>
      </c>
      <c r="B4" s="84">
        <v>0</v>
      </c>
      <c r="C4" s="63">
        <v>4</v>
      </c>
      <c r="D4" s="81">
        <v>0</v>
      </c>
      <c r="E4" s="87">
        <v>0</v>
      </c>
      <c r="F4" s="87">
        <v>4113376.22</v>
      </c>
      <c r="G4" s="87">
        <f>10000000-F4</f>
        <v>5886623.7799999993</v>
      </c>
      <c r="H4" s="14"/>
      <c r="I4" s="13"/>
      <c r="J4" s="15"/>
      <c r="K4" s="16"/>
      <c r="L4" s="17"/>
      <c r="M4" s="13"/>
      <c r="N4" s="13"/>
      <c r="O4" s="18"/>
      <c r="P4" s="19"/>
      <c r="Q4" s="19"/>
      <c r="R4" s="20"/>
    </row>
    <row r="5" spans="1:19" s="5" customFormat="1" ht="21.75" customHeight="1" x14ac:dyDescent="0.25">
      <c r="A5" s="21">
        <v>42598</v>
      </c>
      <c r="B5" s="69">
        <v>0</v>
      </c>
      <c r="C5" s="64">
        <v>4</v>
      </c>
      <c r="D5" s="22">
        <v>0</v>
      </c>
      <c r="E5" s="70">
        <v>185709.38</v>
      </c>
      <c r="F5" s="70">
        <f t="shared" ref="F5:G7" si="0">F4</f>
        <v>4113376.22</v>
      </c>
      <c r="G5" s="70">
        <f t="shared" si="0"/>
        <v>5886623.7799999993</v>
      </c>
      <c r="H5" s="14"/>
      <c r="I5" s="13"/>
      <c r="J5" s="15"/>
      <c r="K5" s="16"/>
      <c r="L5" s="23"/>
      <c r="M5" s="13"/>
      <c r="N5" s="13"/>
      <c r="O5" s="18"/>
      <c r="P5" s="19"/>
      <c r="Q5" s="19"/>
      <c r="R5" s="20"/>
    </row>
    <row r="6" spans="1:19" s="5" customFormat="1" ht="21.75" customHeight="1" x14ac:dyDescent="0.25">
      <c r="A6" s="38">
        <v>42629</v>
      </c>
      <c r="B6" s="85">
        <v>0</v>
      </c>
      <c r="C6" s="65">
        <v>4</v>
      </c>
      <c r="D6" s="82">
        <v>0</v>
      </c>
      <c r="E6" s="88">
        <v>324442.09999999998</v>
      </c>
      <c r="F6" s="88">
        <f t="shared" si="0"/>
        <v>4113376.22</v>
      </c>
      <c r="G6" s="88">
        <f t="shared" si="0"/>
        <v>5886623.7799999993</v>
      </c>
      <c r="H6" s="14"/>
      <c r="I6" s="13"/>
      <c r="J6" s="15"/>
      <c r="K6" s="16"/>
      <c r="L6" s="17"/>
      <c r="M6" s="13"/>
      <c r="N6" s="13"/>
      <c r="O6" s="18"/>
      <c r="P6" s="19"/>
      <c r="Q6" s="19"/>
      <c r="R6" s="20"/>
    </row>
    <row r="7" spans="1:19" s="5" customFormat="1" ht="21.75" customHeight="1" x14ac:dyDescent="0.25">
      <c r="A7" s="6">
        <v>42659</v>
      </c>
      <c r="B7" s="62">
        <v>0</v>
      </c>
      <c r="C7" s="62">
        <v>4</v>
      </c>
      <c r="D7" s="62">
        <v>0</v>
      </c>
      <c r="E7" s="86">
        <v>0</v>
      </c>
      <c r="F7" s="136">
        <f t="shared" si="0"/>
        <v>4113376.22</v>
      </c>
      <c r="G7" s="136">
        <f t="shared" si="0"/>
        <v>5886623.7799999993</v>
      </c>
      <c r="H7" s="8"/>
      <c r="I7" s="8"/>
      <c r="J7" s="8"/>
      <c r="L7" s="8"/>
      <c r="O7" s="9"/>
      <c r="P7" s="9"/>
      <c r="Q7" s="9"/>
      <c r="R7" s="9"/>
    </row>
    <row r="8" spans="1:19" s="5" customFormat="1" ht="21.75" customHeight="1" x14ac:dyDescent="0.25">
      <c r="A8" s="43">
        <v>42690</v>
      </c>
      <c r="B8" s="66">
        <v>0</v>
      </c>
      <c r="C8" s="66">
        <v>4</v>
      </c>
      <c r="D8" s="65">
        <v>0</v>
      </c>
      <c r="E8" s="89">
        <v>0</v>
      </c>
      <c r="F8" s="89">
        <v>4113376.22</v>
      </c>
      <c r="G8" s="89">
        <v>5886623.7800000003</v>
      </c>
      <c r="H8" s="25"/>
      <c r="I8" s="25"/>
      <c r="J8" s="25"/>
      <c r="K8" s="24"/>
      <c r="L8" s="25"/>
      <c r="M8" s="24"/>
      <c r="N8" s="25"/>
      <c r="O8" s="19"/>
      <c r="P8" s="19"/>
      <c r="Q8" s="19"/>
      <c r="R8" s="19"/>
      <c r="S8" s="24"/>
    </row>
    <row r="9" spans="1:19" s="5" customFormat="1" ht="21.75" customHeight="1" x14ac:dyDescent="0.25">
      <c r="A9" s="6">
        <v>42720</v>
      </c>
      <c r="B9" s="62">
        <v>0</v>
      </c>
      <c r="C9" s="62">
        <v>3</v>
      </c>
      <c r="D9" s="64">
        <v>1</v>
      </c>
      <c r="E9" s="136">
        <v>0</v>
      </c>
      <c r="F9" s="136">
        <v>4113376.22</v>
      </c>
      <c r="G9" s="136">
        <v>5886623.7800000003</v>
      </c>
      <c r="H9" s="25"/>
      <c r="I9" s="25"/>
      <c r="J9" s="25"/>
      <c r="K9" s="24"/>
      <c r="L9" s="25"/>
      <c r="M9" s="24"/>
      <c r="N9" s="25"/>
      <c r="O9" s="19"/>
      <c r="P9" s="19"/>
      <c r="Q9" s="19"/>
      <c r="R9" s="19"/>
      <c r="S9" s="24"/>
    </row>
    <row r="10" spans="1:19" s="5" customFormat="1" ht="21.75" customHeight="1" x14ac:dyDescent="0.25">
      <c r="A10" s="140">
        <v>42736</v>
      </c>
      <c r="B10" s="141">
        <v>0</v>
      </c>
      <c r="C10" s="127">
        <v>1</v>
      </c>
      <c r="D10" s="128">
        <v>2</v>
      </c>
      <c r="E10" s="125">
        <v>0</v>
      </c>
      <c r="F10" s="125">
        <v>4118323.17</v>
      </c>
      <c r="G10" s="125">
        <f>10000000-F10</f>
        <v>5881676.8300000001</v>
      </c>
      <c r="H10" s="25"/>
      <c r="I10" s="25"/>
      <c r="J10" s="25"/>
      <c r="K10" s="24"/>
      <c r="L10" s="25"/>
      <c r="M10" s="24"/>
      <c r="N10" s="25"/>
      <c r="O10" s="19"/>
      <c r="P10" s="19"/>
      <c r="Q10" s="19"/>
      <c r="R10" s="19"/>
      <c r="S10" s="24"/>
    </row>
    <row r="11" spans="1:19" ht="18" x14ac:dyDescent="0.25">
      <c r="A11" s="21">
        <v>42782</v>
      </c>
      <c r="B11" s="69">
        <v>0</v>
      </c>
      <c r="C11" s="64">
        <v>1</v>
      </c>
      <c r="D11" s="22">
        <v>0</v>
      </c>
      <c r="E11" s="70">
        <v>0</v>
      </c>
      <c r="F11" s="70">
        <f>F10</f>
        <v>4118323.17</v>
      </c>
      <c r="G11" s="70">
        <f>G10</f>
        <v>5881676.8300000001</v>
      </c>
    </row>
    <row r="12" spans="1:19" ht="18" x14ac:dyDescent="0.25">
      <c r="A12" s="38">
        <v>42810</v>
      </c>
      <c r="B12" s="71">
        <v>0</v>
      </c>
      <c r="C12" s="65">
        <v>1</v>
      </c>
      <c r="D12" s="41">
        <v>0</v>
      </c>
      <c r="E12" s="72">
        <v>0</v>
      </c>
      <c r="F12" s="72">
        <v>4118323.17</v>
      </c>
      <c r="G12" s="125">
        <v>5881676.8300000001</v>
      </c>
    </row>
    <row r="13" spans="1:19" ht="18" x14ac:dyDescent="0.25">
      <c r="A13" s="21">
        <v>42841</v>
      </c>
      <c r="B13" s="69">
        <v>0</v>
      </c>
      <c r="C13" s="64">
        <v>1</v>
      </c>
      <c r="D13" s="22">
        <v>0</v>
      </c>
      <c r="E13" s="70">
        <v>0</v>
      </c>
      <c r="F13" s="70">
        <f>F12</f>
        <v>4118323.17</v>
      </c>
      <c r="G13" s="70">
        <f>G12</f>
        <v>5881676.8300000001</v>
      </c>
    </row>
    <row r="14" spans="1:19" ht="18" x14ac:dyDescent="0.25">
      <c r="A14" s="145">
        <v>42871</v>
      </c>
      <c r="B14" s="146">
        <v>0</v>
      </c>
      <c r="C14" s="147">
        <v>0</v>
      </c>
      <c r="D14" s="148">
        <v>1</v>
      </c>
      <c r="E14" s="143">
        <v>51067.44</v>
      </c>
      <c r="F14" s="143">
        <v>3383829.2</v>
      </c>
      <c r="G14" s="144">
        <f>10000000-F14</f>
        <v>6616170.7999999998</v>
      </c>
    </row>
    <row r="15" spans="1:19" ht="18" x14ac:dyDescent="0.25">
      <c r="A15" s="21">
        <v>42902</v>
      </c>
      <c r="B15" s="69">
        <v>0</v>
      </c>
      <c r="C15" s="64">
        <v>0</v>
      </c>
      <c r="D15" s="22">
        <v>0</v>
      </c>
      <c r="E15" s="70">
        <v>0</v>
      </c>
      <c r="F15" s="70">
        <f>F14</f>
        <v>3383829.2</v>
      </c>
      <c r="G15" s="70">
        <f>G14</f>
        <v>6616170.7999999998</v>
      </c>
    </row>
    <row r="16" spans="1:19" ht="18.75" thickBot="1" x14ac:dyDescent="0.3">
      <c r="A16" s="56" t="s">
        <v>0</v>
      </c>
      <c r="B16" s="67">
        <v>0</v>
      </c>
      <c r="C16" s="67">
        <v>0</v>
      </c>
      <c r="D16" s="83">
        <f>SUM(D4:D15)</f>
        <v>4</v>
      </c>
      <c r="E16" s="75">
        <f>SUM(E4:E15)</f>
        <v>561218.91999999993</v>
      </c>
      <c r="F16" s="126">
        <f>F14</f>
        <v>3383829.2</v>
      </c>
      <c r="G16" s="75">
        <f>G14</f>
        <v>6616170.7999999998</v>
      </c>
    </row>
    <row r="17" spans="1:2" ht="13.5" thickTop="1" x14ac:dyDescent="0.2"/>
    <row r="18" spans="1:2" ht="15.75" x14ac:dyDescent="0.25">
      <c r="A18" s="149" t="s">
        <v>27</v>
      </c>
      <c r="B18" s="150"/>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37"/>
  <sheetViews>
    <sheetView zoomScale="80" zoomScaleNormal="80" workbookViewId="0">
      <selection sqref="A1:G1"/>
    </sheetView>
  </sheetViews>
  <sheetFormatPr defaultRowHeight="12.75" x14ac:dyDescent="0.2"/>
  <cols>
    <col min="1" max="1" width="29" customWidth="1"/>
    <col min="2" max="2" width="22.42578125" style="3" customWidth="1"/>
    <col min="3" max="3" width="15.28515625" style="105" customWidth="1"/>
    <col min="4" max="4" width="16.42578125" customWidth="1"/>
    <col min="5" max="5" width="25.7109375" customWidth="1"/>
    <col min="6" max="6" width="28.140625" customWidth="1"/>
    <col min="7" max="7" width="29.5703125" customWidth="1"/>
    <col min="8" max="8" width="23.140625" customWidth="1"/>
    <col min="9" max="9" width="39.5703125" customWidth="1"/>
    <col min="10" max="10" width="24.7109375" customWidth="1"/>
    <col min="11" max="11" width="16.85546875" customWidth="1"/>
    <col min="12" max="12" width="13.85546875" customWidth="1"/>
    <col min="13" max="13" width="21.28515625" customWidth="1"/>
    <col min="14" max="14" width="8" customWidth="1"/>
    <col min="15" max="15" width="18.7109375" customWidth="1"/>
    <col min="16" max="16" width="15.42578125" customWidth="1"/>
    <col min="17" max="17" width="10.85546875" customWidth="1"/>
    <col min="18" max="18" width="20.5703125" customWidth="1"/>
    <col min="19" max="19" width="17.42578125" customWidth="1"/>
    <col min="20" max="20" width="3" customWidth="1"/>
    <col min="21" max="21" width="46.28515625" customWidth="1"/>
  </cols>
  <sheetData>
    <row r="1" spans="1:19" s="5" customFormat="1" ht="21.6" customHeight="1" x14ac:dyDescent="0.25">
      <c r="A1" s="216" t="s">
        <v>3</v>
      </c>
      <c r="B1" s="226"/>
      <c r="C1" s="227"/>
      <c r="D1" s="218"/>
      <c r="E1" s="228"/>
      <c r="F1" s="219" t="s">
        <v>22</v>
      </c>
      <c r="G1" s="223" t="s">
        <v>1</v>
      </c>
      <c r="H1" s="8"/>
      <c r="I1" s="35"/>
      <c r="J1" s="36"/>
      <c r="L1" s="37"/>
      <c r="N1" s="8"/>
      <c r="O1" s="9"/>
      <c r="P1" s="9"/>
      <c r="Q1" s="9"/>
      <c r="R1" s="9"/>
    </row>
    <row r="2" spans="1:19" s="5" customFormat="1" ht="18" x14ac:dyDescent="0.25">
      <c r="A2" s="6"/>
      <c r="B2" s="9"/>
      <c r="C2" s="99"/>
      <c r="D2" s="7"/>
      <c r="H2" s="8"/>
      <c r="I2" s="8"/>
      <c r="J2" s="8"/>
      <c r="L2" s="8"/>
      <c r="N2" s="8"/>
      <c r="O2" s="9"/>
      <c r="P2" s="9"/>
      <c r="Q2" s="9"/>
      <c r="R2" s="9"/>
    </row>
    <row r="3" spans="1:19" s="34" customFormat="1" ht="63" customHeight="1" x14ac:dyDescent="0.2">
      <c r="A3" s="10" t="s">
        <v>9</v>
      </c>
      <c r="B3" s="28" t="s">
        <v>5</v>
      </c>
      <c r="C3" s="92" t="s">
        <v>2</v>
      </c>
      <c r="D3" s="30" t="s">
        <v>4</v>
      </c>
      <c r="E3" s="31" t="s">
        <v>12</v>
      </c>
      <c r="F3" s="31" t="s">
        <v>14</v>
      </c>
      <c r="G3" s="31" t="s">
        <v>13</v>
      </c>
      <c r="H3" s="32"/>
      <c r="I3" s="27"/>
      <c r="J3" s="26"/>
      <c r="K3" s="27"/>
      <c r="L3" s="29"/>
      <c r="M3" s="27"/>
      <c r="N3" s="27"/>
      <c r="O3" s="18"/>
      <c r="P3" s="30"/>
      <c r="Q3" s="30"/>
      <c r="R3" s="33"/>
    </row>
    <row r="4" spans="1:19" s="5" customFormat="1" ht="21.75" customHeight="1" x14ac:dyDescent="0.25">
      <c r="A4" s="52">
        <v>42567</v>
      </c>
      <c r="B4" s="94">
        <v>0</v>
      </c>
      <c r="C4" s="100">
        <v>1</v>
      </c>
      <c r="D4" s="54">
        <v>0</v>
      </c>
      <c r="E4" s="55">
        <v>0</v>
      </c>
      <c r="F4" s="55">
        <v>2360175.15</v>
      </c>
      <c r="G4" s="55">
        <v>7639824.8499999996</v>
      </c>
      <c r="H4" s="14"/>
      <c r="I4" s="13"/>
      <c r="J4" s="15"/>
      <c r="K4" s="16"/>
      <c r="L4" s="17"/>
      <c r="M4" s="13"/>
      <c r="N4" s="13"/>
      <c r="O4" s="18"/>
      <c r="P4" s="19"/>
      <c r="Q4" s="19"/>
      <c r="R4" s="20"/>
    </row>
    <row r="5" spans="1:19" s="5" customFormat="1" ht="21.75" customHeight="1" x14ac:dyDescent="0.25">
      <c r="A5" s="21">
        <v>42598</v>
      </c>
      <c r="B5" s="95">
        <v>0</v>
      </c>
      <c r="C5" s="101">
        <v>1</v>
      </c>
      <c r="D5" s="22">
        <v>0</v>
      </c>
      <c r="E5" s="13">
        <v>0</v>
      </c>
      <c r="F5" s="13">
        <v>2360175.15</v>
      </c>
      <c r="G5" s="13">
        <v>7639824.8499999996</v>
      </c>
      <c r="H5" s="14"/>
      <c r="I5" s="13"/>
      <c r="J5" s="15"/>
      <c r="K5" s="16"/>
      <c r="L5" s="23"/>
      <c r="M5" s="13"/>
      <c r="N5" s="13"/>
      <c r="O5" s="18"/>
      <c r="P5" s="19"/>
      <c r="Q5" s="19"/>
      <c r="R5" s="20"/>
    </row>
    <row r="6" spans="1:19" s="5" customFormat="1" ht="21.75" customHeight="1" x14ac:dyDescent="0.25">
      <c r="A6" s="38">
        <v>42629</v>
      </c>
      <c r="B6" s="96">
        <v>0</v>
      </c>
      <c r="C6" s="102">
        <v>1</v>
      </c>
      <c r="D6" s="41">
        <v>0</v>
      </c>
      <c r="E6" s="42">
        <v>0</v>
      </c>
      <c r="F6" s="42">
        <v>2360175.15</v>
      </c>
      <c r="G6" s="42">
        <v>7639824.8499999996</v>
      </c>
      <c r="H6" s="14"/>
      <c r="I6" s="13"/>
      <c r="J6" s="15"/>
      <c r="K6" s="16"/>
      <c r="L6" s="17"/>
      <c r="M6" s="13"/>
      <c r="N6" s="13"/>
      <c r="O6" s="18"/>
      <c r="P6" s="19"/>
      <c r="Q6" s="19"/>
      <c r="R6" s="20"/>
    </row>
    <row r="7" spans="1:19" s="5" customFormat="1" ht="21.75" customHeight="1" x14ac:dyDescent="0.25">
      <c r="A7" s="6">
        <v>42659</v>
      </c>
      <c r="B7" s="9">
        <v>0</v>
      </c>
      <c r="C7" s="99">
        <v>1</v>
      </c>
      <c r="D7" s="91">
        <v>0</v>
      </c>
      <c r="E7" s="137">
        <v>0</v>
      </c>
      <c r="F7" s="137">
        <f>F6</f>
        <v>2360175.15</v>
      </c>
      <c r="G7" s="137">
        <f>G6</f>
        <v>7639824.8499999996</v>
      </c>
      <c r="H7" s="8"/>
      <c r="I7" s="8"/>
      <c r="J7" s="8"/>
      <c r="L7" s="8"/>
      <c r="O7" s="9"/>
      <c r="P7" s="9"/>
      <c r="Q7" s="9"/>
      <c r="R7" s="9"/>
    </row>
    <row r="8" spans="1:19" s="5" customFormat="1" ht="21.75" customHeight="1" x14ac:dyDescent="0.25">
      <c r="A8" s="43">
        <v>42690</v>
      </c>
      <c r="B8" s="97">
        <v>0</v>
      </c>
      <c r="C8" s="103">
        <v>1</v>
      </c>
      <c r="D8" s="65">
        <v>0</v>
      </c>
      <c r="E8" s="138">
        <v>0</v>
      </c>
      <c r="F8" s="138">
        <v>2360175.15</v>
      </c>
      <c r="G8" s="138">
        <f>G7</f>
        <v>7639824.8499999996</v>
      </c>
      <c r="H8" s="25"/>
      <c r="I8" s="25"/>
      <c r="J8" s="25"/>
      <c r="K8" s="24"/>
      <c r="L8" s="25"/>
      <c r="M8" s="24"/>
      <c r="N8" s="25"/>
      <c r="O8" s="19"/>
      <c r="P8" s="19"/>
      <c r="Q8" s="19"/>
      <c r="R8" s="19"/>
      <c r="S8" s="24"/>
    </row>
    <row r="9" spans="1:19" s="5" customFormat="1" ht="21.75" customHeight="1" x14ac:dyDescent="0.25">
      <c r="A9" s="6">
        <v>42720</v>
      </c>
      <c r="B9" s="9">
        <v>0</v>
      </c>
      <c r="C9" s="99">
        <v>1</v>
      </c>
      <c r="D9" s="64">
        <v>0</v>
      </c>
      <c r="E9" s="137">
        <v>0</v>
      </c>
      <c r="F9" s="142">
        <v>2360175.15</v>
      </c>
      <c r="G9" s="137">
        <f>G8</f>
        <v>7639824.8499999996</v>
      </c>
      <c r="H9" s="25"/>
      <c r="I9" s="25"/>
      <c r="J9" s="25"/>
      <c r="K9" s="24"/>
      <c r="L9" s="25"/>
      <c r="M9" s="24"/>
      <c r="N9" s="25"/>
      <c r="O9" s="19"/>
      <c r="P9" s="19"/>
      <c r="Q9" s="19"/>
      <c r="R9" s="19"/>
      <c r="S9" s="24"/>
    </row>
    <row r="10" spans="1:19" s="5" customFormat="1" ht="21.75" customHeight="1" x14ac:dyDescent="0.25">
      <c r="A10" s="140">
        <v>42736</v>
      </c>
      <c r="B10" s="141">
        <v>0</v>
      </c>
      <c r="C10" s="127">
        <v>1</v>
      </c>
      <c r="D10" s="128">
        <v>0</v>
      </c>
      <c r="E10" s="125">
        <v>0</v>
      </c>
      <c r="F10" s="125">
        <f>F9</f>
        <v>2360175.15</v>
      </c>
      <c r="G10" s="125">
        <f>G9</f>
        <v>7639824.8499999996</v>
      </c>
      <c r="H10" s="25"/>
      <c r="I10" s="25"/>
      <c r="J10" s="25"/>
      <c r="K10" s="24"/>
      <c r="L10" s="25"/>
      <c r="M10" s="24"/>
      <c r="N10" s="25"/>
      <c r="O10" s="19"/>
      <c r="P10" s="19"/>
      <c r="Q10" s="19"/>
      <c r="R10" s="19"/>
      <c r="S10" s="24"/>
    </row>
    <row r="11" spans="1:19" ht="18" x14ac:dyDescent="0.25">
      <c r="A11" s="21">
        <v>42782</v>
      </c>
      <c r="B11" s="69">
        <v>0</v>
      </c>
      <c r="C11" s="64">
        <v>1</v>
      </c>
      <c r="D11" s="22">
        <v>0</v>
      </c>
      <c r="E11" s="70">
        <v>0</v>
      </c>
      <c r="F11" s="70">
        <v>2360175.15</v>
      </c>
      <c r="G11" s="70">
        <v>7639824.8499999996</v>
      </c>
    </row>
    <row r="12" spans="1:19" ht="18" x14ac:dyDescent="0.25">
      <c r="A12" s="38">
        <v>42810</v>
      </c>
      <c r="B12" s="71">
        <v>0</v>
      </c>
      <c r="C12" s="65">
        <v>1</v>
      </c>
      <c r="D12" s="41">
        <v>0</v>
      </c>
      <c r="E12" s="72">
        <v>0</v>
      </c>
      <c r="F12" s="72">
        <v>2360175.15</v>
      </c>
      <c r="G12" s="125">
        <v>7639824.8499999996</v>
      </c>
    </row>
    <row r="13" spans="1:19" ht="18" x14ac:dyDescent="0.25">
      <c r="A13" s="21">
        <v>42841</v>
      </c>
      <c r="B13" s="69">
        <v>0</v>
      </c>
      <c r="C13" s="64">
        <v>1</v>
      </c>
      <c r="D13" s="22">
        <v>0</v>
      </c>
      <c r="E13" s="70">
        <v>0</v>
      </c>
      <c r="F13" s="70">
        <f t="shared" ref="F13:G15" si="0">F12</f>
        <v>2360175.15</v>
      </c>
      <c r="G13" s="70">
        <f t="shared" si="0"/>
        <v>7639824.8499999996</v>
      </c>
    </row>
    <row r="14" spans="1:19" ht="18" x14ac:dyDescent="0.25">
      <c r="A14" s="38">
        <v>42871</v>
      </c>
      <c r="B14" s="71">
        <v>0</v>
      </c>
      <c r="C14" s="65">
        <v>1</v>
      </c>
      <c r="D14" s="41">
        <v>0</v>
      </c>
      <c r="E14" s="72">
        <v>0</v>
      </c>
      <c r="F14" s="72">
        <f t="shared" si="0"/>
        <v>2360175.15</v>
      </c>
      <c r="G14" s="125">
        <f t="shared" si="0"/>
        <v>7639824.8499999996</v>
      </c>
    </row>
    <row r="15" spans="1:19" ht="18" x14ac:dyDescent="0.25">
      <c r="A15" s="21">
        <v>42902</v>
      </c>
      <c r="B15" s="69">
        <v>0</v>
      </c>
      <c r="C15" s="64">
        <v>1</v>
      </c>
      <c r="D15" s="22">
        <v>0</v>
      </c>
      <c r="E15" s="70">
        <v>0</v>
      </c>
      <c r="F15" s="70">
        <f t="shared" si="0"/>
        <v>2360175.15</v>
      </c>
      <c r="G15" s="70">
        <f t="shared" si="0"/>
        <v>7639824.8499999996</v>
      </c>
    </row>
    <row r="16" spans="1:19" ht="18" x14ac:dyDescent="0.25">
      <c r="A16" s="38">
        <v>42933</v>
      </c>
      <c r="B16" s="71">
        <v>0</v>
      </c>
      <c r="C16" s="65">
        <v>1</v>
      </c>
      <c r="D16" s="41">
        <v>0</v>
      </c>
      <c r="E16" s="72">
        <v>0</v>
      </c>
      <c r="F16" s="72">
        <f t="shared" ref="F16:G18" si="1">F15</f>
        <v>2360175.15</v>
      </c>
      <c r="G16" s="72">
        <f t="shared" si="1"/>
        <v>7639824.8499999996</v>
      </c>
    </row>
    <row r="17" spans="1:7" ht="18" x14ac:dyDescent="0.25">
      <c r="A17" s="21">
        <v>42948</v>
      </c>
      <c r="B17" s="69">
        <v>0</v>
      </c>
      <c r="C17" s="64">
        <v>1</v>
      </c>
      <c r="D17" s="22">
        <v>0</v>
      </c>
      <c r="E17" s="70">
        <v>0</v>
      </c>
      <c r="F17" s="70">
        <f t="shared" si="1"/>
        <v>2360175.15</v>
      </c>
      <c r="G17" s="70">
        <f t="shared" si="1"/>
        <v>7639824.8499999996</v>
      </c>
    </row>
    <row r="18" spans="1:7" ht="18" x14ac:dyDescent="0.25">
      <c r="A18" s="38">
        <v>42979</v>
      </c>
      <c r="B18" s="71">
        <v>0</v>
      </c>
      <c r="C18" s="65">
        <v>1</v>
      </c>
      <c r="D18" s="41">
        <v>0</v>
      </c>
      <c r="E18" s="72">
        <v>0</v>
      </c>
      <c r="F18" s="72">
        <f t="shared" si="1"/>
        <v>2360175.15</v>
      </c>
      <c r="G18" s="72">
        <f t="shared" si="1"/>
        <v>7639824.8499999996</v>
      </c>
    </row>
    <row r="19" spans="1:7" ht="18" x14ac:dyDescent="0.25">
      <c r="A19" s="21">
        <v>43025</v>
      </c>
      <c r="B19" s="69">
        <v>0</v>
      </c>
      <c r="C19" s="64">
        <v>1</v>
      </c>
      <c r="D19" s="22">
        <v>0</v>
      </c>
      <c r="E19" s="70">
        <v>0</v>
      </c>
      <c r="F19" s="70">
        <f t="shared" ref="F19:G21" si="2">F18</f>
        <v>2360175.15</v>
      </c>
      <c r="G19" s="70">
        <f t="shared" si="2"/>
        <v>7639824.8499999996</v>
      </c>
    </row>
    <row r="20" spans="1:7" ht="18" x14ac:dyDescent="0.25">
      <c r="A20" s="38">
        <v>43056</v>
      </c>
      <c r="B20" s="71">
        <v>0</v>
      </c>
      <c r="C20" s="65">
        <v>1</v>
      </c>
      <c r="D20" s="41">
        <v>0</v>
      </c>
      <c r="E20" s="72">
        <v>0</v>
      </c>
      <c r="F20" s="72">
        <f t="shared" si="2"/>
        <v>2360175.15</v>
      </c>
      <c r="G20" s="72">
        <f t="shared" si="2"/>
        <v>7639824.8499999996</v>
      </c>
    </row>
    <row r="21" spans="1:7" ht="18" x14ac:dyDescent="0.25">
      <c r="A21" s="21">
        <v>43070</v>
      </c>
      <c r="B21" s="69">
        <v>0</v>
      </c>
      <c r="C21" s="64">
        <v>1</v>
      </c>
      <c r="D21" s="22">
        <v>0</v>
      </c>
      <c r="E21" s="70">
        <v>0</v>
      </c>
      <c r="F21" s="70">
        <f t="shared" si="2"/>
        <v>2360175.15</v>
      </c>
      <c r="G21" s="70">
        <f t="shared" si="2"/>
        <v>7639824.8499999996</v>
      </c>
    </row>
    <row r="22" spans="1:7" ht="18" x14ac:dyDescent="0.25">
      <c r="A22" s="38">
        <v>43101</v>
      </c>
      <c r="B22" s="71">
        <v>0</v>
      </c>
      <c r="C22" s="65">
        <v>1</v>
      </c>
      <c r="D22" s="41">
        <v>0</v>
      </c>
      <c r="E22" s="72">
        <v>0</v>
      </c>
      <c r="F22" s="72">
        <f t="shared" ref="F22:G24" si="3">F21</f>
        <v>2360175.15</v>
      </c>
      <c r="G22" s="72">
        <f t="shared" si="3"/>
        <v>7639824.8499999996</v>
      </c>
    </row>
    <row r="23" spans="1:7" ht="18" x14ac:dyDescent="0.25">
      <c r="A23" s="21">
        <v>43132</v>
      </c>
      <c r="B23" s="69">
        <v>0</v>
      </c>
      <c r="C23" s="64">
        <v>1</v>
      </c>
      <c r="D23" s="22">
        <v>0</v>
      </c>
      <c r="E23" s="70">
        <v>0</v>
      </c>
      <c r="F23" s="70">
        <f t="shared" si="3"/>
        <v>2360175.15</v>
      </c>
      <c r="G23" s="70">
        <f t="shared" si="3"/>
        <v>7639824.8499999996</v>
      </c>
    </row>
    <row r="24" spans="1:7" ht="18" x14ac:dyDescent="0.25">
      <c r="A24" s="38">
        <v>43160</v>
      </c>
      <c r="B24" s="71">
        <v>0</v>
      </c>
      <c r="C24" s="65">
        <v>1</v>
      </c>
      <c r="D24" s="41">
        <v>0</v>
      </c>
      <c r="E24" s="72">
        <v>0</v>
      </c>
      <c r="F24" s="72">
        <f t="shared" si="3"/>
        <v>2360175.15</v>
      </c>
      <c r="G24" s="72">
        <f t="shared" si="3"/>
        <v>7639824.8499999996</v>
      </c>
    </row>
    <row r="25" spans="1:7" ht="18" x14ac:dyDescent="0.25">
      <c r="A25" s="21">
        <v>43191</v>
      </c>
      <c r="B25" s="69">
        <v>0</v>
      </c>
      <c r="C25" s="64">
        <v>1</v>
      </c>
      <c r="D25" s="22">
        <v>0</v>
      </c>
      <c r="E25" s="70">
        <v>0</v>
      </c>
      <c r="F25" s="70">
        <f t="shared" ref="F25:G27" si="4">F24</f>
        <v>2360175.15</v>
      </c>
      <c r="G25" s="70">
        <f t="shared" si="4"/>
        <v>7639824.8499999996</v>
      </c>
    </row>
    <row r="26" spans="1:7" ht="18" x14ac:dyDescent="0.25">
      <c r="A26" s="38">
        <v>43221</v>
      </c>
      <c r="B26" s="71">
        <v>0</v>
      </c>
      <c r="C26" s="65">
        <v>1</v>
      </c>
      <c r="D26" s="41">
        <v>0</v>
      </c>
      <c r="E26" s="72">
        <v>0</v>
      </c>
      <c r="F26" s="72">
        <f t="shared" si="4"/>
        <v>2360175.15</v>
      </c>
      <c r="G26" s="72">
        <f t="shared" si="4"/>
        <v>7639824.8499999996</v>
      </c>
    </row>
    <row r="27" spans="1:7" ht="18" x14ac:dyDescent="0.25">
      <c r="A27" s="21">
        <v>43252</v>
      </c>
      <c r="B27" s="69">
        <v>0</v>
      </c>
      <c r="C27" s="64">
        <v>1</v>
      </c>
      <c r="D27" s="22">
        <v>0</v>
      </c>
      <c r="E27" s="70">
        <v>0</v>
      </c>
      <c r="F27" s="70">
        <f t="shared" si="4"/>
        <v>2360175.15</v>
      </c>
      <c r="G27" s="70">
        <f t="shared" si="4"/>
        <v>7639824.8499999996</v>
      </c>
    </row>
    <row r="28" spans="1:7" ht="18" x14ac:dyDescent="0.25">
      <c r="A28" s="38">
        <v>43282</v>
      </c>
      <c r="B28" s="71">
        <v>0</v>
      </c>
      <c r="C28" s="65">
        <v>1</v>
      </c>
      <c r="D28" s="41">
        <v>0</v>
      </c>
      <c r="E28" s="72">
        <v>0</v>
      </c>
      <c r="F28" s="72">
        <f t="shared" ref="F28:G30" si="5">F27</f>
        <v>2360175.15</v>
      </c>
      <c r="G28" s="72">
        <f t="shared" si="5"/>
        <v>7639824.8499999996</v>
      </c>
    </row>
    <row r="29" spans="1:7" ht="18" x14ac:dyDescent="0.25">
      <c r="A29" s="21">
        <v>43313</v>
      </c>
      <c r="B29" s="69">
        <v>0</v>
      </c>
      <c r="C29" s="64">
        <v>1</v>
      </c>
      <c r="D29" s="22">
        <v>0</v>
      </c>
      <c r="E29" s="70">
        <v>0</v>
      </c>
      <c r="F29" s="70">
        <f t="shared" si="5"/>
        <v>2360175.15</v>
      </c>
      <c r="G29" s="70">
        <f t="shared" si="5"/>
        <v>7639824.8499999996</v>
      </c>
    </row>
    <row r="30" spans="1:7" ht="18" x14ac:dyDescent="0.25">
      <c r="A30" s="38">
        <v>43344</v>
      </c>
      <c r="B30" s="71">
        <v>0</v>
      </c>
      <c r="C30" s="65">
        <v>1</v>
      </c>
      <c r="D30" s="41">
        <v>0</v>
      </c>
      <c r="E30" s="72">
        <v>0</v>
      </c>
      <c r="F30" s="72">
        <f t="shared" si="5"/>
        <v>2360175.15</v>
      </c>
      <c r="G30" s="72">
        <f t="shared" si="5"/>
        <v>7639824.8499999996</v>
      </c>
    </row>
    <row r="31" spans="1:7" ht="18" x14ac:dyDescent="0.25">
      <c r="A31" s="21">
        <v>43391</v>
      </c>
      <c r="B31" s="69">
        <v>0</v>
      </c>
      <c r="C31" s="64">
        <v>1</v>
      </c>
      <c r="D31" s="22">
        <v>0</v>
      </c>
      <c r="E31" s="70">
        <v>0</v>
      </c>
      <c r="F31" s="70">
        <f t="shared" ref="F31:G33" si="6">F30</f>
        <v>2360175.15</v>
      </c>
      <c r="G31" s="70">
        <f t="shared" si="6"/>
        <v>7639824.8499999996</v>
      </c>
    </row>
    <row r="32" spans="1:7" ht="18" x14ac:dyDescent="0.25">
      <c r="A32" s="38">
        <v>43422</v>
      </c>
      <c r="B32" s="71">
        <v>0</v>
      </c>
      <c r="C32" s="65">
        <v>1</v>
      </c>
      <c r="D32" s="41">
        <v>0</v>
      </c>
      <c r="E32" s="72">
        <v>0</v>
      </c>
      <c r="F32" s="72">
        <f t="shared" si="6"/>
        <v>2360175.15</v>
      </c>
      <c r="G32" s="72">
        <f t="shared" si="6"/>
        <v>7639824.8499999996</v>
      </c>
    </row>
    <row r="33" spans="1:19" ht="18" x14ac:dyDescent="0.25">
      <c r="A33" s="21">
        <v>43452</v>
      </c>
      <c r="B33" s="69">
        <v>0</v>
      </c>
      <c r="C33" s="64">
        <v>1</v>
      </c>
      <c r="D33" s="22">
        <v>0</v>
      </c>
      <c r="E33" s="70">
        <v>0</v>
      </c>
      <c r="F33" s="70">
        <f t="shared" si="6"/>
        <v>2360175.15</v>
      </c>
      <c r="G33" s="70">
        <f t="shared" si="6"/>
        <v>7639824.8499999996</v>
      </c>
    </row>
    <row r="34" spans="1:19" ht="18" x14ac:dyDescent="0.25">
      <c r="A34" s="145">
        <v>43484</v>
      </c>
      <c r="B34" s="146">
        <v>0</v>
      </c>
      <c r="C34" s="147">
        <v>0</v>
      </c>
      <c r="D34" s="148">
        <v>1</v>
      </c>
      <c r="E34" s="143">
        <v>346300</v>
      </c>
      <c r="F34" s="143">
        <f>F33</f>
        <v>2360175.15</v>
      </c>
      <c r="G34" s="143">
        <f>G33</f>
        <v>7639824.8499999996</v>
      </c>
    </row>
    <row r="35" spans="1:19" s="5" customFormat="1" ht="21.75" customHeight="1" thickBot="1" x14ac:dyDescent="0.3">
      <c r="A35" s="56" t="s">
        <v>0</v>
      </c>
      <c r="B35" s="98">
        <v>0</v>
      </c>
      <c r="C35" s="104">
        <v>0</v>
      </c>
      <c r="D35" s="106">
        <v>1</v>
      </c>
      <c r="E35" s="107">
        <v>346300</v>
      </c>
      <c r="F35" s="107">
        <f>F10</f>
        <v>2360175.15</v>
      </c>
      <c r="G35" s="107">
        <f>G10</f>
        <v>7639824.8499999996</v>
      </c>
      <c r="H35" s="25"/>
      <c r="I35" s="25"/>
      <c r="J35" s="25"/>
      <c r="K35" s="24"/>
      <c r="L35" s="25"/>
      <c r="M35" s="24"/>
      <c r="N35" s="25"/>
      <c r="O35" s="19"/>
      <c r="P35" s="19"/>
      <c r="Q35" s="19"/>
      <c r="R35" s="19"/>
      <c r="S35" s="24"/>
    </row>
    <row r="36" spans="1:19" ht="13.5" thickTop="1" x14ac:dyDescent="0.2"/>
    <row r="37" spans="1:19" ht="15" x14ac:dyDescent="0.2">
      <c r="A37" s="167" t="s">
        <v>34</v>
      </c>
      <c r="B37" s="198"/>
      <c r="C37" s="199"/>
      <c r="D37" s="154"/>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17"/>
  <sheetViews>
    <sheetView zoomScale="80" zoomScaleNormal="80" workbookViewId="0">
      <selection sqref="A1:G1"/>
    </sheetView>
  </sheetViews>
  <sheetFormatPr defaultRowHeight="12.75" x14ac:dyDescent="0.2"/>
  <cols>
    <col min="1" max="1" width="29" customWidth="1"/>
    <col min="2" max="2" width="22.42578125" customWidth="1"/>
    <col min="3" max="3" width="15.28515625" customWidth="1"/>
    <col min="4" max="4" width="16.42578125" customWidth="1"/>
    <col min="5" max="5" width="25.7109375" customWidth="1"/>
    <col min="6" max="6" width="28.140625" customWidth="1"/>
    <col min="7" max="7" width="29.5703125" customWidth="1"/>
    <col min="8" max="8" width="23.140625" customWidth="1"/>
    <col min="9" max="9" width="39.5703125" customWidth="1"/>
    <col min="10" max="10" width="24.7109375" customWidth="1"/>
    <col min="11" max="11" width="16.85546875" customWidth="1"/>
    <col min="12" max="12" width="13.85546875" customWidth="1"/>
    <col min="13" max="13" width="21.28515625" customWidth="1"/>
    <col min="14" max="14" width="8" customWidth="1"/>
    <col min="15" max="15" width="18.7109375" customWidth="1"/>
    <col min="16" max="16" width="15.42578125" customWidth="1"/>
    <col min="17" max="17" width="10.85546875" customWidth="1"/>
    <col min="18" max="18" width="20.5703125" customWidth="1"/>
    <col min="19" max="19" width="17.42578125" customWidth="1"/>
    <col min="20" max="20" width="3" customWidth="1"/>
    <col min="21" max="21" width="46.28515625" customWidth="1"/>
  </cols>
  <sheetData>
    <row r="1" spans="1:19" s="5" customFormat="1" ht="21.6" customHeight="1" x14ac:dyDescent="0.25">
      <c r="A1" s="216" t="s">
        <v>3</v>
      </c>
      <c r="B1" s="228"/>
      <c r="C1" s="218"/>
      <c r="D1" s="218"/>
      <c r="E1" s="228"/>
      <c r="F1" s="219" t="s">
        <v>22</v>
      </c>
      <c r="G1" s="223" t="s">
        <v>1</v>
      </c>
      <c r="H1" s="8"/>
      <c r="I1" s="35"/>
      <c r="J1" s="36"/>
      <c r="L1" s="37"/>
      <c r="N1" s="8"/>
      <c r="O1" s="9"/>
      <c r="P1" s="9"/>
      <c r="Q1" s="9"/>
      <c r="R1" s="9"/>
    </row>
    <row r="2" spans="1:19" s="5" customFormat="1" ht="18" x14ac:dyDescent="0.25">
      <c r="A2" s="6"/>
      <c r="C2" s="7"/>
      <c r="D2" s="7"/>
      <c r="H2" s="8"/>
      <c r="I2" s="8"/>
      <c r="J2" s="8"/>
      <c r="L2" s="8"/>
      <c r="N2" s="8"/>
      <c r="O2" s="9"/>
      <c r="P2" s="9"/>
      <c r="Q2" s="9"/>
      <c r="R2" s="9"/>
    </row>
    <row r="3" spans="1:19" s="34" customFormat="1" ht="63" customHeight="1" x14ac:dyDescent="0.2">
      <c r="A3" s="10" t="s">
        <v>10</v>
      </c>
      <c r="B3" s="28" t="s">
        <v>5</v>
      </c>
      <c r="C3" s="29" t="s">
        <v>2</v>
      </c>
      <c r="D3" s="30" t="s">
        <v>4</v>
      </c>
      <c r="E3" s="31" t="s">
        <v>12</v>
      </c>
      <c r="F3" s="31" t="s">
        <v>14</v>
      </c>
      <c r="G3" s="31" t="s">
        <v>13</v>
      </c>
      <c r="H3" s="32"/>
      <c r="I3" s="27"/>
      <c r="J3" s="26"/>
      <c r="K3" s="27"/>
      <c r="L3" s="29"/>
      <c r="M3" s="27"/>
      <c r="N3" s="27"/>
      <c r="O3" s="18"/>
      <c r="P3" s="30"/>
      <c r="Q3" s="30"/>
      <c r="R3" s="33"/>
    </row>
    <row r="4" spans="1:19" s="5" customFormat="1" ht="21.75" customHeight="1" x14ac:dyDescent="0.25">
      <c r="A4" s="52">
        <v>42370</v>
      </c>
      <c r="B4" s="108" t="s">
        <v>15</v>
      </c>
      <c r="C4" s="53"/>
      <c r="D4" s="54"/>
      <c r="E4" s="55"/>
      <c r="F4" s="55"/>
      <c r="G4" s="55"/>
      <c r="H4" s="14"/>
      <c r="I4" s="13"/>
      <c r="J4" s="15"/>
      <c r="K4" s="16"/>
      <c r="L4" s="17"/>
      <c r="M4" s="13"/>
      <c r="N4" s="13"/>
      <c r="O4" s="18"/>
      <c r="P4" s="19"/>
      <c r="Q4" s="19"/>
      <c r="R4" s="20"/>
    </row>
    <row r="5" spans="1:19" s="5" customFormat="1" ht="21.75" customHeight="1" x14ac:dyDescent="0.25">
      <c r="A5" s="21">
        <v>42416</v>
      </c>
      <c r="B5" s="11"/>
      <c r="C5" s="12"/>
      <c r="D5" s="22"/>
      <c r="E5" s="13"/>
      <c r="F5" s="13"/>
      <c r="G5" s="13"/>
      <c r="H5" s="14"/>
      <c r="I5" s="13"/>
      <c r="J5" s="15"/>
      <c r="K5" s="16"/>
      <c r="L5" s="17"/>
      <c r="M5" s="13"/>
      <c r="N5" s="13"/>
      <c r="O5" s="18"/>
      <c r="P5" s="19"/>
      <c r="Q5" s="19"/>
      <c r="R5" s="20"/>
    </row>
    <row r="6" spans="1:19" s="5" customFormat="1" ht="21.75" customHeight="1" x14ac:dyDescent="0.25">
      <c r="A6" s="38">
        <v>42445</v>
      </c>
      <c r="B6" s="39"/>
      <c r="C6" s="40"/>
      <c r="D6" s="41"/>
      <c r="E6" s="42"/>
      <c r="F6" s="42"/>
      <c r="G6" s="42"/>
      <c r="H6" s="14"/>
      <c r="I6" s="13"/>
      <c r="J6" s="15"/>
      <c r="K6" s="16"/>
      <c r="L6" s="17"/>
      <c r="M6" s="13"/>
      <c r="N6" s="13"/>
      <c r="O6" s="18"/>
      <c r="P6" s="19"/>
      <c r="Q6" s="19"/>
      <c r="R6" s="20"/>
    </row>
    <row r="7" spans="1:19" s="5" customFormat="1" ht="21.75" customHeight="1" x14ac:dyDescent="0.25">
      <c r="A7" s="21">
        <v>42476</v>
      </c>
      <c r="B7" s="11"/>
      <c r="C7" s="12"/>
      <c r="D7" s="22"/>
      <c r="E7" s="13"/>
      <c r="F7" s="13"/>
      <c r="G7" s="13"/>
      <c r="H7" s="14"/>
      <c r="I7" s="13"/>
      <c r="J7" s="15"/>
      <c r="K7" s="16"/>
      <c r="L7" s="17"/>
      <c r="M7" s="13"/>
      <c r="N7" s="13"/>
      <c r="O7" s="18"/>
      <c r="P7" s="19"/>
      <c r="Q7" s="19"/>
      <c r="R7" s="20"/>
    </row>
    <row r="8" spans="1:19" s="5" customFormat="1" ht="21.75" customHeight="1" x14ac:dyDescent="0.25">
      <c r="A8" s="38">
        <v>42506</v>
      </c>
      <c r="B8" s="39"/>
      <c r="C8" s="40"/>
      <c r="D8" s="41"/>
      <c r="E8" s="42"/>
      <c r="F8" s="42"/>
      <c r="G8" s="42"/>
      <c r="H8" s="14"/>
      <c r="I8" s="13"/>
      <c r="J8" s="15"/>
      <c r="K8" s="16"/>
      <c r="L8" s="17"/>
      <c r="M8" s="13"/>
      <c r="N8" s="13"/>
      <c r="O8" s="18"/>
      <c r="P8" s="19"/>
      <c r="Q8" s="19"/>
      <c r="R8" s="20"/>
    </row>
    <row r="9" spans="1:19" s="5" customFormat="1" ht="21.75" customHeight="1" x14ac:dyDescent="0.25">
      <c r="A9" s="21">
        <v>42537</v>
      </c>
      <c r="B9" s="11"/>
      <c r="C9" s="12"/>
      <c r="D9" s="22"/>
      <c r="E9" s="13"/>
      <c r="F9" s="13"/>
      <c r="G9" s="13"/>
      <c r="H9" s="14"/>
      <c r="I9" s="13"/>
      <c r="J9" s="15"/>
      <c r="K9" s="16"/>
      <c r="L9" s="17"/>
      <c r="M9" s="13"/>
      <c r="N9" s="13"/>
      <c r="O9" s="18"/>
      <c r="P9" s="19"/>
      <c r="Q9" s="19"/>
      <c r="R9" s="20"/>
    </row>
    <row r="10" spans="1:19" s="5" customFormat="1" ht="21.75" customHeight="1" x14ac:dyDescent="0.25">
      <c r="A10" s="38">
        <v>42567</v>
      </c>
      <c r="B10" s="39"/>
      <c r="C10" s="40"/>
      <c r="D10" s="41"/>
      <c r="E10" s="42"/>
      <c r="F10" s="42"/>
      <c r="G10" s="42"/>
      <c r="H10" s="14"/>
      <c r="I10" s="13"/>
      <c r="J10" s="15"/>
      <c r="K10" s="16"/>
      <c r="L10" s="17"/>
      <c r="M10" s="13"/>
      <c r="N10" s="13"/>
      <c r="O10" s="18"/>
      <c r="P10" s="19"/>
      <c r="Q10" s="19"/>
      <c r="R10" s="20"/>
    </row>
    <row r="11" spans="1:19" s="5" customFormat="1" ht="21.75" customHeight="1" x14ac:dyDescent="0.25">
      <c r="A11" s="21">
        <v>42598</v>
      </c>
      <c r="B11" s="11"/>
      <c r="C11" s="12"/>
      <c r="D11" s="22"/>
      <c r="E11" s="13"/>
      <c r="F11" s="13"/>
      <c r="G11" s="13"/>
      <c r="H11" s="14"/>
      <c r="I11" s="13"/>
      <c r="J11" s="15"/>
      <c r="K11" s="16"/>
      <c r="L11" s="23"/>
      <c r="M11" s="13"/>
      <c r="N11" s="13"/>
      <c r="O11" s="18"/>
      <c r="P11" s="19"/>
      <c r="Q11" s="19"/>
      <c r="R11" s="20"/>
    </row>
    <row r="12" spans="1:19" s="5" customFormat="1" ht="21.75" customHeight="1" x14ac:dyDescent="0.25">
      <c r="A12" s="38">
        <v>42629</v>
      </c>
      <c r="B12" s="39"/>
      <c r="C12" s="40"/>
      <c r="D12" s="41"/>
      <c r="E12" s="42"/>
      <c r="F12" s="42"/>
      <c r="G12" s="42"/>
      <c r="H12" s="14"/>
      <c r="I12" s="13"/>
      <c r="J12" s="15"/>
      <c r="K12" s="16"/>
      <c r="L12" s="17"/>
      <c r="M12" s="13"/>
      <c r="N12" s="13"/>
      <c r="O12" s="18"/>
      <c r="P12" s="19"/>
      <c r="Q12" s="19"/>
      <c r="R12" s="20"/>
    </row>
    <row r="13" spans="1:19" s="5" customFormat="1" ht="21.75" customHeight="1" x14ac:dyDescent="0.25">
      <c r="A13" s="6">
        <v>42659</v>
      </c>
      <c r="C13" s="7"/>
      <c r="D13" s="7"/>
      <c r="H13" s="8"/>
      <c r="I13" s="8"/>
      <c r="J13" s="8"/>
      <c r="L13" s="8"/>
      <c r="O13" s="9"/>
      <c r="P13" s="9"/>
      <c r="Q13" s="9"/>
      <c r="R13" s="9"/>
    </row>
    <row r="14" spans="1:19" s="5" customFormat="1" ht="21.75" customHeight="1" x14ac:dyDescent="0.25">
      <c r="A14" s="43">
        <v>42690</v>
      </c>
      <c r="B14" s="44"/>
      <c r="C14" s="45"/>
      <c r="D14" s="40"/>
      <c r="E14" s="46"/>
      <c r="F14" s="46"/>
      <c r="G14" s="46"/>
      <c r="H14" s="25"/>
      <c r="I14" s="25"/>
      <c r="J14" s="25"/>
      <c r="K14" s="24"/>
      <c r="L14" s="25"/>
      <c r="M14" s="24"/>
      <c r="N14" s="25"/>
      <c r="O14" s="19"/>
      <c r="P14" s="19"/>
      <c r="Q14" s="19"/>
      <c r="R14" s="19"/>
      <c r="S14" s="24"/>
    </row>
    <row r="15" spans="1:19" s="5" customFormat="1" ht="21.75" customHeight="1" x14ac:dyDescent="0.25">
      <c r="A15" s="47">
        <v>42720</v>
      </c>
      <c r="B15" s="48"/>
      <c r="C15" s="49"/>
      <c r="D15" s="50"/>
      <c r="E15" s="51"/>
      <c r="F15" s="51"/>
      <c r="G15" s="51"/>
      <c r="H15" s="25"/>
      <c r="I15" s="25"/>
      <c r="J15" s="25"/>
      <c r="K15" s="24"/>
      <c r="L15" s="25"/>
      <c r="M15" s="24"/>
      <c r="N15" s="25"/>
      <c r="O15" s="19"/>
      <c r="P15" s="19"/>
      <c r="Q15" s="19"/>
      <c r="R15" s="19"/>
      <c r="S15" s="24"/>
    </row>
    <row r="16" spans="1:19" s="5" customFormat="1" ht="21.75" customHeight="1" thickBot="1" x14ac:dyDescent="0.3">
      <c r="A16" s="56" t="s">
        <v>0</v>
      </c>
      <c r="B16" s="57"/>
      <c r="C16" s="58"/>
      <c r="D16" s="59"/>
      <c r="E16" s="60"/>
      <c r="F16" s="60"/>
      <c r="G16" s="60"/>
      <c r="H16" s="25"/>
      <c r="I16" s="25"/>
      <c r="J16" s="25"/>
      <c r="K16" s="24"/>
      <c r="L16" s="25"/>
      <c r="M16" s="24"/>
      <c r="N16" s="25"/>
      <c r="O16" s="19"/>
      <c r="P16" s="19"/>
      <c r="Q16" s="19"/>
      <c r="R16" s="19"/>
      <c r="S16" s="24"/>
    </row>
    <row r="17" ht="13.5" thickTop="1"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40"/>
  <sheetViews>
    <sheetView zoomScale="80" zoomScaleNormal="80" workbookViewId="0">
      <selection sqref="A1:G1"/>
    </sheetView>
  </sheetViews>
  <sheetFormatPr defaultRowHeight="12.75" x14ac:dyDescent="0.2"/>
  <cols>
    <col min="1" max="1" width="29" customWidth="1"/>
    <col min="2" max="2" width="22.42578125" customWidth="1"/>
    <col min="3" max="3" width="15.28515625" customWidth="1"/>
    <col min="4" max="4" width="16.42578125" customWidth="1"/>
    <col min="5" max="5" width="25.7109375" customWidth="1"/>
    <col min="6" max="6" width="28.140625" customWidth="1"/>
    <col min="7" max="7" width="29.5703125" customWidth="1"/>
    <col min="8" max="8" width="23.140625" customWidth="1"/>
    <col min="9" max="9" width="39.5703125" customWidth="1"/>
    <col min="10" max="10" width="24.7109375" customWidth="1"/>
    <col min="11" max="11" width="16.85546875" customWidth="1"/>
    <col min="12" max="12" width="13.85546875" customWidth="1"/>
    <col min="13" max="13" width="21.28515625" customWidth="1"/>
    <col min="14" max="14" width="8" customWidth="1"/>
    <col min="15" max="15" width="18.7109375" customWidth="1"/>
    <col min="16" max="16" width="15.42578125" customWidth="1"/>
    <col min="17" max="17" width="10.85546875" customWidth="1"/>
    <col min="18" max="18" width="20.5703125" customWidth="1"/>
    <col min="19" max="19" width="17.42578125" customWidth="1"/>
    <col min="20" max="20" width="3" customWidth="1"/>
    <col min="21" max="21" width="46.28515625" customWidth="1"/>
  </cols>
  <sheetData>
    <row r="1" spans="1:19" s="5" customFormat="1" ht="21.6" customHeight="1" x14ac:dyDescent="0.25">
      <c r="A1" s="216" t="s">
        <v>3</v>
      </c>
      <c r="B1" s="217"/>
      <c r="C1" s="217"/>
      <c r="D1" s="218"/>
      <c r="E1" s="217"/>
      <c r="F1" s="219" t="s">
        <v>22</v>
      </c>
      <c r="G1" s="223" t="s">
        <v>1</v>
      </c>
      <c r="H1" s="8"/>
      <c r="I1" s="35"/>
      <c r="J1" s="36"/>
      <c r="L1" s="37"/>
      <c r="N1" s="8"/>
      <c r="O1" s="9"/>
      <c r="P1" s="9"/>
      <c r="Q1" s="9"/>
      <c r="R1" s="9"/>
    </row>
    <row r="2" spans="1:19" s="5" customFormat="1" ht="18" x14ac:dyDescent="0.25">
      <c r="A2" s="6"/>
      <c r="B2" s="62"/>
      <c r="C2" s="62"/>
      <c r="D2" s="7"/>
      <c r="E2" s="62"/>
      <c r="F2" s="62"/>
      <c r="G2" s="62"/>
      <c r="H2" s="8"/>
      <c r="I2" s="8"/>
      <c r="J2" s="8"/>
      <c r="L2" s="8"/>
      <c r="N2" s="8"/>
      <c r="O2" s="9"/>
      <c r="P2" s="9"/>
      <c r="Q2" s="9"/>
      <c r="R2" s="9"/>
    </row>
    <row r="3" spans="1:19" s="34" customFormat="1" ht="63" customHeight="1" x14ac:dyDescent="0.2">
      <c r="A3" s="10" t="s">
        <v>7</v>
      </c>
      <c r="B3" s="28" t="s">
        <v>5</v>
      </c>
      <c r="C3" s="30" t="s">
        <v>2</v>
      </c>
      <c r="D3" s="30" t="s">
        <v>4</v>
      </c>
      <c r="E3" s="31" t="s">
        <v>12</v>
      </c>
      <c r="F3" s="31" t="s">
        <v>14</v>
      </c>
      <c r="G3" s="31" t="s">
        <v>13</v>
      </c>
      <c r="H3" s="32"/>
      <c r="I3" s="27"/>
      <c r="J3" s="26"/>
      <c r="K3" s="27"/>
      <c r="L3" s="29"/>
      <c r="M3" s="27"/>
      <c r="N3" s="27"/>
      <c r="O3" s="18"/>
      <c r="P3" s="30"/>
      <c r="Q3" s="30"/>
      <c r="R3" s="33"/>
    </row>
    <row r="4" spans="1:19" s="5" customFormat="1" ht="21.75" customHeight="1" x14ac:dyDescent="0.25">
      <c r="A4" s="52">
        <v>42567</v>
      </c>
      <c r="B4" s="68">
        <v>0</v>
      </c>
      <c r="C4" s="63">
        <v>1</v>
      </c>
      <c r="D4" s="54">
        <v>0</v>
      </c>
      <c r="E4" s="76">
        <v>0</v>
      </c>
      <c r="F4" s="76">
        <v>2159659.64</v>
      </c>
      <c r="G4" s="76">
        <v>7840340.3600000003</v>
      </c>
      <c r="H4" s="14"/>
      <c r="I4" s="13"/>
      <c r="J4" s="15"/>
      <c r="K4" s="16"/>
      <c r="L4" s="17"/>
      <c r="M4" s="13"/>
      <c r="N4" s="13"/>
      <c r="O4" s="18"/>
      <c r="P4" s="19"/>
      <c r="Q4" s="19"/>
      <c r="R4" s="20"/>
    </row>
    <row r="5" spans="1:19" s="5" customFormat="1" ht="21.75" customHeight="1" x14ac:dyDescent="0.25">
      <c r="A5" s="21">
        <v>42598</v>
      </c>
      <c r="B5" s="69">
        <v>0</v>
      </c>
      <c r="C5" s="64">
        <v>1</v>
      </c>
      <c r="D5" s="22">
        <v>0</v>
      </c>
      <c r="E5" s="70">
        <v>0</v>
      </c>
      <c r="F5" s="70">
        <v>2159659.64</v>
      </c>
      <c r="G5" s="70">
        <v>7840340.3600000003</v>
      </c>
      <c r="H5" s="14"/>
      <c r="I5" s="13"/>
      <c r="J5" s="15"/>
      <c r="K5" s="16"/>
      <c r="L5" s="23"/>
      <c r="M5" s="13"/>
      <c r="N5" s="13"/>
      <c r="O5" s="18"/>
      <c r="P5" s="19"/>
      <c r="Q5" s="19"/>
      <c r="R5" s="20"/>
    </row>
    <row r="6" spans="1:19" s="5" customFormat="1" ht="21.75" customHeight="1" x14ac:dyDescent="0.25">
      <c r="A6" s="38">
        <v>42629</v>
      </c>
      <c r="B6" s="71">
        <v>0</v>
      </c>
      <c r="C6" s="65">
        <v>1</v>
      </c>
      <c r="D6" s="41">
        <v>0</v>
      </c>
      <c r="E6" s="72">
        <v>0</v>
      </c>
      <c r="F6" s="72">
        <v>2159659.64</v>
      </c>
      <c r="G6" s="72">
        <v>7840340.3600000003</v>
      </c>
      <c r="H6" s="14"/>
      <c r="I6" s="13"/>
      <c r="J6" s="15"/>
      <c r="K6" s="16"/>
      <c r="L6" s="17"/>
      <c r="M6" s="13"/>
      <c r="N6" s="13"/>
      <c r="O6" s="18"/>
      <c r="P6" s="19"/>
      <c r="Q6" s="19"/>
      <c r="R6" s="20"/>
    </row>
    <row r="7" spans="1:19" s="24" customFormat="1" ht="21.75" customHeight="1" x14ac:dyDescent="0.25">
      <c r="A7" s="6">
        <v>42659</v>
      </c>
      <c r="B7" s="64">
        <v>0</v>
      </c>
      <c r="C7" s="64">
        <v>1</v>
      </c>
      <c r="D7" s="64">
        <v>0</v>
      </c>
      <c r="E7" s="136">
        <v>0</v>
      </c>
      <c r="F7" s="136">
        <f>F6</f>
        <v>2159659.64</v>
      </c>
      <c r="G7" s="136">
        <f>G6</f>
        <v>7840340.3600000003</v>
      </c>
      <c r="H7" s="25"/>
      <c r="I7" s="25"/>
      <c r="J7" s="25"/>
      <c r="L7" s="25"/>
      <c r="O7" s="19"/>
      <c r="P7" s="19"/>
      <c r="Q7" s="19"/>
      <c r="R7" s="19"/>
    </row>
    <row r="8" spans="1:19" s="5" customFormat="1" ht="21.75" customHeight="1" x14ac:dyDescent="0.25">
      <c r="A8" s="43">
        <v>42690</v>
      </c>
      <c r="B8" s="73">
        <v>0</v>
      </c>
      <c r="C8" s="66">
        <v>1</v>
      </c>
      <c r="D8" s="65">
        <v>0</v>
      </c>
      <c r="E8" s="89">
        <v>0</v>
      </c>
      <c r="F8" s="89">
        <v>2159659.64</v>
      </c>
      <c r="G8" s="89">
        <v>7840340.3600000003</v>
      </c>
      <c r="H8" s="25"/>
      <c r="I8" s="25"/>
      <c r="J8" s="25"/>
      <c r="K8" s="24"/>
      <c r="L8" s="25"/>
      <c r="M8" s="24"/>
      <c r="N8" s="25"/>
      <c r="O8" s="19"/>
      <c r="P8" s="19"/>
      <c r="Q8" s="19"/>
      <c r="R8" s="19"/>
      <c r="S8" s="24"/>
    </row>
    <row r="9" spans="1:19" s="5" customFormat="1" ht="21.75" customHeight="1" x14ac:dyDescent="0.25">
      <c r="A9" s="6">
        <v>42720</v>
      </c>
      <c r="B9" s="62">
        <v>0</v>
      </c>
      <c r="C9" s="62">
        <v>1</v>
      </c>
      <c r="D9" s="64">
        <v>0</v>
      </c>
      <c r="E9" s="136">
        <v>0</v>
      </c>
      <c r="F9" s="136">
        <v>2159659.64</v>
      </c>
      <c r="G9" s="136">
        <v>7840340.3600000003</v>
      </c>
      <c r="H9" s="25"/>
      <c r="I9" s="25"/>
      <c r="J9" s="25"/>
      <c r="K9" s="24"/>
      <c r="L9" s="25"/>
      <c r="M9" s="24"/>
      <c r="N9" s="25"/>
      <c r="O9" s="19"/>
      <c r="P9" s="19"/>
      <c r="Q9" s="19"/>
      <c r="R9" s="19"/>
      <c r="S9" s="24"/>
    </row>
    <row r="10" spans="1:19" s="5" customFormat="1" ht="21.75" customHeight="1" x14ac:dyDescent="0.25">
      <c r="A10" s="140">
        <v>42736</v>
      </c>
      <c r="B10" s="141">
        <v>0</v>
      </c>
      <c r="C10" s="127">
        <v>1</v>
      </c>
      <c r="D10" s="128">
        <v>0</v>
      </c>
      <c r="E10" s="125">
        <v>0</v>
      </c>
      <c r="F10" s="125">
        <f>F9</f>
        <v>2159659.64</v>
      </c>
      <c r="G10" s="125">
        <f>G9</f>
        <v>7840340.3600000003</v>
      </c>
      <c r="H10" s="25"/>
      <c r="I10" s="25"/>
      <c r="J10" s="25"/>
      <c r="K10" s="24"/>
      <c r="L10" s="25"/>
      <c r="M10" s="24"/>
      <c r="N10" s="25"/>
      <c r="O10" s="19"/>
      <c r="P10" s="19"/>
      <c r="Q10" s="19"/>
      <c r="R10" s="19"/>
      <c r="S10" s="24"/>
    </row>
    <row r="11" spans="1:19" ht="18" x14ac:dyDescent="0.25">
      <c r="A11" s="21">
        <v>42782</v>
      </c>
      <c r="B11" s="69">
        <v>0</v>
      </c>
      <c r="C11" s="64">
        <v>1</v>
      </c>
      <c r="D11" s="22">
        <v>0</v>
      </c>
      <c r="E11" s="70">
        <v>0</v>
      </c>
      <c r="F11" s="70">
        <v>2159659.64</v>
      </c>
      <c r="G11" s="70">
        <v>7840340.3600000003</v>
      </c>
    </row>
    <row r="12" spans="1:19" ht="18" x14ac:dyDescent="0.25">
      <c r="A12" s="38">
        <v>42810</v>
      </c>
      <c r="B12" s="71">
        <v>0</v>
      </c>
      <c r="C12" s="65">
        <v>1</v>
      </c>
      <c r="D12" s="41">
        <v>0</v>
      </c>
      <c r="E12" s="72">
        <v>0</v>
      </c>
      <c r="F12" s="72">
        <v>2159659.64</v>
      </c>
      <c r="G12" s="125">
        <v>7840340.3600000003</v>
      </c>
    </row>
    <row r="13" spans="1:19" ht="18" x14ac:dyDescent="0.25">
      <c r="A13" s="21">
        <v>42841</v>
      </c>
      <c r="B13" s="69">
        <v>0</v>
      </c>
      <c r="C13" s="64">
        <v>1</v>
      </c>
      <c r="D13" s="22">
        <v>0</v>
      </c>
      <c r="E13" s="70">
        <v>0</v>
      </c>
      <c r="F13" s="70">
        <v>2159659.64</v>
      </c>
      <c r="G13" s="70">
        <f t="shared" ref="G13:G18" si="0">G12</f>
        <v>7840340.3600000003</v>
      </c>
    </row>
    <row r="14" spans="1:19" ht="18" x14ac:dyDescent="0.25">
      <c r="A14" s="38">
        <v>42871</v>
      </c>
      <c r="B14" s="71">
        <v>0</v>
      </c>
      <c r="C14" s="65">
        <v>1</v>
      </c>
      <c r="D14" s="41">
        <v>0</v>
      </c>
      <c r="E14" s="72">
        <v>0</v>
      </c>
      <c r="F14" s="72">
        <f t="shared" ref="F14:F19" si="1">F13</f>
        <v>2159659.64</v>
      </c>
      <c r="G14" s="125">
        <f t="shared" si="0"/>
        <v>7840340.3600000003</v>
      </c>
    </row>
    <row r="15" spans="1:19" ht="18" x14ac:dyDescent="0.25">
      <c r="A15" s="21">
        <v>42902</v>
      </c>
      <c r="B15" s="69">
        <v>0</v>
      </c>
      <c r="C15" s="64">
        <v>1</v>
      </c>
      <c r="D15" s="22">
        <v>0</v>
      </c>
      <c r="E15" s="70">
        <v>0</v>
      </c>
      <c r="F15" s="70">
        <f t="shared" si="1"/>
        <v>2159659.64</v>
      </c>
      <c r="G15" s="70">
        <f t="shared" si="0"/>
        <v>7840340.3600000003</v>
      </c>
    </row>
    <row r="16" spans="1:19" ht="18" x14ac:dyDescent="0.25">
      <c r="A16" s="38">
        <v>42933</v>
      </c>
      <c r="B16" s="71">
        <v>0</v>
      </c>
      <c r="C16" s="65">
        <v>1</v>
      </c>
      <c r="D16" s="41">
        <v>0</v>
      </c>
      <c r="E16" s="72">
        <v>0</v>
      </c>
      <c r="F16" s="72">
        <f t="shared" si="1"/>
        <v>2159659.64</v>
      </c>
      <c r="G16" s="72">
        <f t="shared" si="0"/>
        <v>7840340.3600000003</v>
      </c>
    </row>
    <row r="17" spans="1:7" ht="18" x14ac:dyDescent="0.25">
      <c r="A17" s="21">
        <v>42948</v>
      </c>
      <c r="B17" s="69">
        <v>0</v>
      </c>
      <c r="C17" s="64">
        <v>1</v>
      </c>
      <c r="D17" s="22">
        <v>0</v>
      </c>
      <c r="E17" s="70">
        <v>0</v>
      </c>
      <c r="F17" s="70">
        <f t="shared" si="1"/>
        <v>2159659.64</v>
      </c>
      <c r="G17" s="70">
        <f t="shared" si="0"/>
        <v>7840340.3600000003</v>
      </c>
    </row>
    <row r="18" spans="1:7" ht="18" x14ac:dyDescent="0.25">
      <c r="A18" s="38">
        <v>42979</v>
      </c>
      <c r="B18" s="71">
        <v>0</v>
      </c>
      <c r="C18" s="65">
        <v>1</v>
      </c>
      <c r="D18" s="41">
        <v>0</v>
      </c>
      <c r="E18" s="72">
        <v>0</v>
      </c>
      <c r="F18" s="72">
        <f t="shared" si="1"/>
        <v>2159659.64</v>
      </c>
      <c r="G18" s="72">
        <f t="shared" si="0"/>
        <v>7840340.3600000003</v>
      </c>
    </row>
    <row r="19" spans="1:7" ht="18" x14ac:dyDescent="0.25">
      <c r="A19" s="21">
        <v>43025</v>
      </c>
      <c r="B19" s="69">
        <v>0</v>
      </c>
      <c r="C19" s="64">
        <v>1</v>
      </c>
      <c r="D19" s="22">
        <v>0</v>
      </c>
      <c r="E19" s="70">
        <v>0</v>
      </c>
      <c r="F19" s="70">
        <f t="shared" si="1"/>
        <v>2159659.64</v>
      </c>
      <c r="G19" s="70">
        <f t="shared" ref="G19:G24" si="2">G18</f>
        <v>7840340.3600000003</v>
      </c>
    </row>
    <row r="20" spans="1:7" ht="18" x14ac:dyDescent="0.25">
      <c r="A20" s="38">
        <v>43056</v>
      </c>
      <c r="B20" s="71">
        <v>0</v>
      </c>
      <c r="C20" s="65">
        <v>1</v>
      </c>
      <c r="D20" s="41">
        <v>0</v>
      </c>
      <c r="E20" s="72">
        <v>0</v>
      </c>
      <c r="F20" s="72">
        <f t="shared" ref="F20:F25" si="3">F19</f>
        <v>2159659.64</v>
      </c>
      <c r="G20" s="72">
        <f t="shared" si="2"/>
        <v>7840340.3600000003</v>
      </c>
    </row>
    <row r="21" spans="1:7" ht="18" x14ac:dyDescent="0.25">
      <c r="A21" s="21">
        <v>43070</v>
      </c>
      <c r="B21" s="69">
        <v>0</v>
      </c>
      <c r="C21" s="64">
        <v>1</v>
      </c>
      <c r="D21" s="22">
        <v>0</v>
      </c>
      <c r="E21" s="70">
        <v>0</v>
      </c>
      <c r="F21" s="70">
        <f t="shared" si="3"/>
        <v>2159659.64</v>
      </c>
      <c r="G21" s="70">
        <f t="shared" si="2"/>
        <v>7840340.3600000003</v>
      </c>
    </row>
    <row r="22" spans="1:7" ht="18" x14ac:dyDescent="0.25">
      <c r="A22" s="38">
        <v>43101</v>
      </c>
      <c r="B22" s="71">
        <v>0</v>
      </c>
      <c r="C22" s="65">
        <v>1</v>
      </c>
      <c r="D22" s="41">
        <v>0</v>
      </c>
      <c r="E22" s="72">
        <v>0</v>
      </c>
      <c r="F22" s="72">
        <f t="shared" si="3"/>
        <v>2159659.64</v>
      </c>
      <c r="G22" s="72">
        <f t="shared" si="2"/>
        <v>7840340.3600000003</v>
      </c>
    </row>
    <row r="23" spans="1:7" ht="18" x14ac:dyDescent="0.25">
      <c r="A23" s="21">
        <v>43132</v>
      </c>
      <c r="B23" s="69">
        <v>0</v>
      </c>
      <c r="C23" s="64">
        <v>1</v>
      </c>
      <c r="D23" s="22">
        <v>0</v>
      </c>
      <c r="E23" s="70">
        <v>0</v>
      </c>
      <c r="F23" s="70">
        <f t="shared" si="3"/>
        <v>2159659.64</v>
      </c>
      <c r="G23" s="70">
        <f t="shared" si="2"/>
        <v>7840340.3600000003</v>
      </c>
    </row>
    <row r="24" spans="1:7" ht="18" x14ac:dyDescent="0.25">
      <c r="A24" s="38">
        <v>43160</v>
      </c>
      <c r="B24" s="71">
        <v>0</v>
      </c>
      <c r="C24" s="65">
        <v>1</v>
      </c>
      <c r="D24" s="41">
        <v>0</v>
      </c>
      <c r="E24" s="72">
        <v>0</v>
      </c>
      <c r="F24" s="72">
        <f t="shared" si="3"/>
        <v>2159659.64</v>
      </c>
      <c r="G24" s="72">
        <f t="shared" si="2"/>
        <v>7840340.3600000003</v>
      </c>
    </row>
    <row r="25" spans="1:7" ht="18" x14ac:dyDescent="0.25">
      <c r="A25" s="21">
        <v>43191</v>
      </c>
      <c r="B25" s="69">
        <v>0</v>
      </c>
      <c r="C25" s="64">
        <v>1</v>
      </c>
      <c r="D25" s="22">
        <v>0</v>
      </c>
      <c r="E25" s="70">
        <v>0</v>
      </c>
      <c r="F25" s="70">
        <f t="shared" si="3"/>
        <v>2159659.64</v>
      </c>
      <c r="G25" s="70">
        <f t="shared" ref="G25:G30" si="4">G24</f>
        <v>7840340.3600000003</v>
      </c>
    </row>
    <row r="26" spans="1:7" ht="18" x14ac:dyDescent="0.25">
      <c r="A26" s="38">
        <v>43221</v>
      </c>
      <c r="B26" s="71">
        <v>0</v>
      </c>
      <c r="C26" s="65">
        <v>1</v>
      </c>
      <c r="D26" s="41">
        <v>0</v>
      </c>
      <c r="E26" s="72">
        <v>0</v>
      </c>
      <c r="F26" s="72">
        <f t="shared" ref="F26:F31" si="5">F25</f>
        <v>2159659.64</v>
      </c>
      <c r="G26" s="72">
        <f t="shared" si="4"/>
        <v>7840340.3600000003</v>
      </c>
    </row>
    <row r="27" spans="1:7" ht="18" x14ac:dyDescent="0.25">
      <c r="A27" s="21">
        <v>43252</v>
      </c>
      <c r="B27" s="69">
        <v>0</v>
      </c>
      <c r="C27" s="64">
        <v>1</v>
      </c>
      <c r="D27" s="22">
        <v>0</v>
      </c>
      <c r="E27" s="70">
        <v>0</v>
      </c>
      <c r="F27" s="70">
        <f t="shared" si="5"/>
        <v>2159659.64</v>
      </c>
      <c r="G27" s="70">
        <f t="shared" si="4"/>
        <v>7840340.3600000003</v>
      </c>
    </row>
    <row r="28" spans="1:7" ht="18" x14ac:dyDescent="0.25">
      <c r="A28" s="38">
        <v>43282</v>
      </c>
      <c r="B28" s="71">
        <v>0</v>
      </c>
      <c r="C28" s="65">
        <v>1</v>
      </c>
      <c r="D28" s="41">
        <v>0</v>
      </c>
      <c r="E28" s="72">
        <v>0</v>
      </c>
      <c r="F28" s="72">
        <f t="shared" si="5"/>
        <v>2159659.64</v>
      </c>
      <c r="G28" s="72">
        <f t="shared" si="4"/>
        <v>7840340.3600000003</v>
      </c>
    </row>
    <row r="29" spans="1:7" ht="18" x14ac:dyDescent="0.25">
      <c r="A29" s="21">
        <v>43313</v>
      </c>
      <c r="B29" s="69">
        <v>0</v>
      </c>
      <c r="C29" s="64">
        <v>1</v>
      </c>
      <c r="D29" s="22">
        <v>0</v>
      </c>
      <c r="E29" s="70">
        <v>0</v>
      </c>
      <c r="F29" s="70">
        <f t="shared" si="5"/>
        <v>2159659.64</v>
      </c>
      <c r="G29" s="70">
        <f t="shared" si="4"/>
        <v>7840340.3600000003</v>
      </c>
    </row>
    <row r="30" spans="1:7" ht="18" x14ac:dyDescent="0.25">
      <c r="A30" s="38">
        <v>43344</v>
      </c>
      <c r="B30" s="71">
        <v>0</v>
      </c>
      <c r="C30" s="65">
        <v>1</v>
      </c>
      <c r="D30" s="41">
        <v>0</v>
      </c>
      <c r="E30" s="72">
        <v>0</v>
      </c>
      <c r="F30" s="72">
        <f t="shared" si="5"/>
        <v>2159659.64</v>
      </c>
      <c r="G30" s="72">
        <f t="shared" si="4"/>
        <v>7840340.3600000003</v>
      </c>
    </row>
    <row r="31" spans="1:7" ht="18" x14ac:dyDescent="0.25">
      <c r="A31" s="21">
        <v>43391</v>
      </c>
      <c r="B31" s="69">
        <v>0</v>
      </c>
      <c r="C31" s="64">
        <v>1</v>
      </c>
      <c r="D31" s="22">
        <v>0</v>
      </c>
      <c r="E31" s="70">
        <v>0</v>
      </c>
      <c r="F31" s="70">
        <f t="shared" si="5"/>
        <v>2159659.64</v>
      </c>
      <c r="G31" s="70">
        <f t="shared" ref="G31:G36" si="6">G30</f>
        <v>7840340.3600000003</v>
      </c>
    </row>
    <row r="32" spans="1:7" ht="18" x14ac:dyDescent="0.25">
      <c r="A32" s="38">
        <v>43422</v>
      </c>
      <c r="B32" s="71">
        <v>0</v>
      </c>
      <c r="C32" s="65">
        <v>1</v>
      </c>
      <c r="D32" s="41">
        <v>0</v>
      </c>
      <c r="E32" s="72">
        <v>0</v>
      </c>
      <c r="F32" s="72">
        <f>F31</f>
        <v>2159659.64</v>
      </c>
      <c r="G32" s="72">
        <f t="shared" si="6"/>
        <v>7840340.3600000003</v>
      </c>
    </row>
    <row r="33" spans="1:19" ht="18" x14ac:dyDescent="0.25">
      <c r="A33" s="21">
        <v>43435</v>
      </c>
      <c r="B33" s="69">
        <v>0</v>
      </c>
      <c r="C33" s="64">
        <v>1</v>
      </c>
      <c r="D33" s="22">
        <v>0</v>
      </c>
      <c r="E33" s="70">
        <v>0</v>
      </c>
      <c r="F33" s="70">
        <f>F32</f>
        <v>2159659.64</v>
      </c>
      <c r="G33" s="70">
        <f t="shared" si="6"/>
        <v>7840340.3600000003</v>
      </c>
    </row>
    <row r="34" spans="1:19" ht="18" x14ac:dyDescent="0.25">
      <c r="A34" s="38">
        <v>43484</v>
      </c>
      <c r="B34" s="71">
        <v>0</v>
      </c>
      <c r="C34" s="65">
        <v>1</v>
      </c>
      <c r="D34" s="41">
        <v>0</v>
      </c>
      <c r="E34" s="72">
        <v>0</v>
      </c>
      <c r="F34" s="72">
        <f>F33</f>
        <v>2159659.64</v>
      </c>
      <c r="G34" s="72">
        <f t="shared" si="6"/>
        <v>7840340.3600000003</v>
      </c>
    </row>
    <row r="35" spans="1:19" ht="18" x14ac:dyDescent="0.25">
      <c r="A35" s="21">
        <v>43515</v>
      </c>
      <c r="B35" s="69">
        <v>0</v>
      </c>
      <c r="C35" s="64">
        <v>1</v>
      </c>
      <c r="D35" s="22">
        <v>0</v>
      </c>
      <c r="E35" s="70">
        <v>0</v>
      </c>
      <c r="F35" s="70">
        <f>F34</f>
        <v>2159659.64</v>
      </c>
      <c r="G35" s="70">
        <f t="shared" si="6"/>
        <v>7840340.3600000003</v>
      </c>
    </row>
    <row r="36" spans="1:19" ht="18" x14ac:dyDescent="0.25">
      <c r="A36" s="145">
        <v>43525</v>
      </c>
      <c r="B36" s="146">
        <v>0</v>
      </c>
      <c r="C36" s="147">
        <v>0</v>
      </c>
      <c r="D36" s="148">
        <v>1</v>
      </c>
      <c r="E36" s="144">
        <v>285000</v>
      </c>
      <c r="F36" s="144">
        <f>F35</f>
        <v>2159659.64</v>
      </c>
      <c r="G36" s="144">
        <f t="shared" si="6"/>
        <v>7840340.3600000003</v>
      </c>
    </row>
    <row r="37" spans="1:19" s="5" customFormat="1" ht="21.75" customHeight="1" thickBot="1" x14ac:dyDescent="0.3">
      <c r="A37" s="56" t="s">
        <v>0</v>
      </c>
      <c r="B37" s="67">
        <f>SUM(B4:B36)</f>
        <v>0</v>
      </c>
      <c r="C37" s="67">
        <v>0</v>
      </c>
      <c r="D37" s="67">
        <v>1</v>
      </c>
      <c r="E37" s="75">
        <f>E36</f>
        <v>285000</v>
      </c>
      <c r="F37" s="75">
        <f>F10</f>
        <v>2159659.64</v>
      </c>
      <c r="G37" s="75">
        <f>G10</f>
        <v>7840340.3600000003</v>
      </c>
      <c r="H37" s="25"/>
      <c r="I37" s="25"/>
      <c r="J37" s="25"/>
      <c r="K37" s="24"/>
      <c r="L37" s="25"/>
      <c r="M37" s="24"/>
      <c r="N37" s="25"/>
      <c r="O37" s="19"/>
      <c r="P37" s="19"/>
      <c r="Q37" s="19"/>
      <c r="R37" s="19"/>
      <c r="S37" s="24"/>
    </row>
    <row r="38" spans="1:19" ht="13.5" thickTop="1" x14ac:dyDescent="0.2"/>
    <row r="40" spans="1:19" x14ac:dyDescent="0.2">
      <c r="A40" s="154" t="s">
        <v>35</v>
      </c>
      <c r="B40" s="154"/>
      <c r="C40" s="154"/>
      <c r="D40" s="154"/>
      <c r="E40" s="154"/>
      <c r="F40" s="154"/>
    </row>
  </sheetData>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S44"/>
  <sheetViews>
    <sheetView zoomScale="80" zoomScaleNormal="80" workbookViewId="0">
      <selection sqref="A1:G1"/>
    </sheetView>
  </sheetViews>
  <sheetFormatPr defaultRowHeight="12.75" x14ac:dyDescent="0.2"/>
  <cols>
    <col min="1" max="1" width="29" customWidth="1"/>
    <col min="2" max="2" width="22.42578125" style="117" customWidth="1"/>
    <col min="3" max="3" width="15.28515625" style="117" customWidth="1"/>
    <col min="4" max="4" width="16.42578125" style="117" customWidth="1"/>
    <col min="5" max="5" width="25.7109375" customWidth="1"/>
    <col min="6" max="6" width="28.140625" customWidth="1"/>
    <col min="7" max="7" width="29.5703125" customWidth="1"/>
    <col min="8" max="8" width="23.140625" customWidth="1"/>
    <col min="9" max="9" width="39.5703125" customWidth="1"/>
    <col min="10" max="10" width="24.7109375" customWidth="1"/>
    <col min="11" max="11" width="16.85546875" customWidth="1"/>
    <col min="12" max="12" width="13.85546875" customWidth="1"/>
    <col min="13" max="13" width="21.28515625" customWidth="1"/>
    <col min="14" max="14" width="8" customWidth="1"/>
    <col min="15" max="15" width="18.7109375" customWidth="1"/>
    <col min="16" max="16" width="15.42578125" customWidth="1"/>
    <col min="17" max="17" width="10.85546875" customWidth="1"/>
    <col min="18" max="18" width="20.5703125" customWidth="1"/>
    <col min="19" max="19" width="17.42578125" customWidth="1"/>
    <col min="20" max="20" width="3" customWidth="1"/>
    <col min="21" max="21" width="46.28515625" customWidth="1"/>
  </cols>
  <sheetData>
    <row r="1" spans="1:19" s="5" customFormat="1" ht="21.6" customHeight="1" x14ac:dyDescent="0.25">
      <c r="A1" s="216" t="s">
        <v>3</v>
      </c>
      <c r="B1" s="227"/>
      <c r="C1" s="227"/>
      <c r="D1" s="227"/>
      <c r="E1" s="228"/>
      <c r="F1" s="219" t="s">
        <v>22</v>
      </c>
      <c r="G1" s="223" t="s">
        <v>1</v>
      </c>
      <c r="H1" s="8"/>
      <c r="I1" s="35"/>
      <c r="J1" s="36"/>
      <c r="L1" s="37"/>
      <c r="N1" s="8"/>
      <c r="O1" s="9"/>
      <c r="P1" s="9"/>
      <c r="Q1" s="9"/>
      <c r="R1" s="9"/>
    </row>
    <row r="2" spans="1:19" s="5" customFormat="1" ht="18" x14ac:dyDescent="0.25">
      <c r="A2" s="6"/>
      <c r="B2" s="99"/>
      <c r="C2" s="99"/>
      <c r="D2" s="99"/>
      <c r="H2" s="8"/>
      <c r="I2" s="8"/>
      <c r="J2" s="8"/>
      <c r="L2" s="8"/>
      <c r="N2" s="8"/>
      <c r="O2" s="9"/>
      <c r="P2" s="9"/>
      <c r="Q2" s="9"/>
      <c r="R2" s="9"/>
    </row>
    <row r="3" spans="1:19" s="34" customFormat="1" ht="63" customHeight="1" x14ac:dyDescent="0.2">
      <c r="A3" s="10" t="s">
        <v>6</v>
      </c>
      <c r="B3" s="109" t="s">
        <v>5</v>
      </c>
      <c r="C3" s="92" t="s">
        <v>2</v>
      </c>
      <c r="D3" s="92" t="s">
        <v>4</v>
      </c>
      <c r="E3" s="31" t="s">
        <v>12</v>
      </c>
      <c r="F3" s="31" t="s">
        <v>14</v>
      </c>
      <c r="G3" s="31" t="s">
        <v>13</v>
      </c>
      <c r="H3" s="32"/>
      <c r="I3" s="27"/>
      <c r="J3" s="26"/>
      <c r="K3" s="27"/>
      <c r="L3" s="29"/>
      <c r="M3" s="27"/>
      <c r="N3" s="27"/>
      <c r="O3" s="18"/>
      <c r="P3" s="30"/>
      <c r="Q3" s="30"/>
      <c r="R3" s="33"/>
    </row>
    <row r="4" spans="1:19" s="5" customFormat="1" ht="21.75" customHeight="1" x14ac:dyDescent="0.25">
      <c r="A4" s="52">
        <v>42567</v>
      </c>
      <c r="B4" s="114">
        <v>0</v>
      </c>
      <c r="C4" s="100">
        <v>2</v>
      </c>
      <c r="D4" s="110">
        <v>0</v>
      </c>
      <c r="E4" s="55">
        <v>0</v>
      </c>
      <c r="F4" s="55">
        <v>35900000</v>
      </c>
      <c r="G4" s="55">
        <v>0</v>
      </c>
      <c r="H4" s="14"/>
      <c r="I4" s="13"/>
      <c r="J4" s="15"/>
      <c r="K4" s="16"/>
      <c r="L4" s="17"/>
      <c r="M4" s="13"/>
      <c r="N4" s="13"/>
      <c r="O4" s="18"/>
      <c r="P4" s="19"/>
      <c r="Q4" s="19"/>
      <c r="R4" s="20"/>
    </row>
    <row r="5" spans="1:19" s="5" customFormat="1" ht="21.75" customHeight="1" x14ac:dyDescent="0.25">
      <c r="A5" s="21">
        <v>42598</v>
      </c>
      <c r="B5" s="115">
        <v>0</v>
      </c>
      <c r="C5" s="101">
        <v>2</v>
      </c>
      <c r="D5" s="111">
        <v>0</v>
      </c>
      <c r="E5" s="13">
        <v>0</v>
      </c>
      <c r="F5" s="13">
        <v>35900000</v>
      </c>
      <c r="G5" s="13">
        <v>0</v>
      </c>
      <c r="H5" s="14"/>
      <c r="I5" s="13"/>
      <c r="J5" s="15"/>
      <c r="K5" s="16"/>
      <c r="L5" s="23"/>
      <c r="M5" s="13"/>
      <c r="N5" s="13"/>
      <c r="O5" s="18"/>
      <c r="P5" s="19"/>
      <c r="Q5" s="19"/>
      <c r="R5" s="20"/>
    </row>
    <row r="6" spans="1:19" s="5" customFormat="1" ht="21.75" customHeight="1" x14ac:dyDescent="0.25">
      <c r="A6" s="38">
        <v>42629</v>
      </c>
      <c r="B6" s="116">
        <v>0</v>
      </c>
      <c r="C6" s="102">
        <v>2</v>
      </c>
      <c r="D6" s="112">
        <v>0</v>
      </c>
      <c r="E6" s="42">
        <v>0</v>
      </c>
      <c r="F6" s="42">
        <v>35900000</v>
      </c>
      <c r="G6" s="42">
        <v>0</v>
      </c>
      <c r="H6" s="14"/>
      <c r="I6" s="13"/>
      <c r="J6" s="15"/>
      <c r="K6" s="16"/>
      <c r="L6" s="17"/>
      <c r="M6" s="13"/>
      <c r="N6" s="13"/>
      <c r="O6" s="18"/>
      <c r="P6" s="19"/>
      <c r="Q6" s="19"/>
      <c r="R6" s="20"/>
    </row>
    <row r="7" spans="1:19" s="5" customFormat="1" ht="21.75" customHeight="1" x14ac:dyDescent="0.25">
      <c r="A7" s="6">
        <v>42659</v>
      </c>
      <c r="B7" s="101">
        <v>0</v>
      </c>
      <c r="C7" s="101">
        <v>2</v>
      </c>
      <c r="D7" s="101">
        <v>0</v>
      </c>
      <c r="E7" s="137">
        <v>0</v>
      </c>
      <c r="F7" s="137">
        <v>35900000</v>
      </c>
      <c r="G7" s="137">
        <v>0</v>
      </c>
      <c r="H7" s="8"/>
      <c r="I7" s="8"/>
      <c r="J7" s="8"/>
      <c r="L7" s="8"/>
      <c r="O7" s="9"/>
      <c r="P7" s="9"/>
      <c r="Q7" s="9"/>
      <c r="R7" s="9"/>
    </row>
    <row r="8" spans="1:19" s="5" customFormat="1" ht="21.75" customHeight="1" x14ac:dyDescent="0.25">
      <c r="A8" s="43">
        <v>42690</v>
      </c>
      <c r="B8" s="103">
        <v>0</v>
      </c>
      <c r="C8" s="103">
        <v>2</v>
      </c>
      <c r="D8" s="102">
        <v>0</v>
      </c>
      <c r="E8" s="138">
        <v>0</v>
      </c>
      <c r="F8" s="138">
        <v>35900000</v>
      </c>
      <c r="G8" s="138">
        <v>0</v>
      </c>
      <c r="H8" s="25"/>
      <c r="I8" s="25"/>
      <c r="J8" s="25"/>
      <c r="K8" s="24"/>
      <c r="L8" s="25"/>
      <c r="M8" s="24"/>
      <c r="N8" s="25"/>
      <c r="O8" s="19"/>
      <c r="P8" s="19"/>
      <c r="Q8" s="19"/>
      <c r="R8" s="19"/>
      <c r="S8" s="24"/>
    </row>
    <row r="9" spans="1:19" s="5" customFormat="1" ht="21.75" customHeight="1" x14ac:dyDescent="0.25">
      <c r="A9" s="6">
        <v>42720</v>
      </c>
      <c r="B9" s="99">
        <v>0</v>
      </c>
      <c r="C9" s="99">
        <v>2</v>
      </c>
      <c r="D9" s="101">
        <v>0</v>
      </c>
      <c r="E9" s="137">
        <v>0</v>
      </c>
      <c r="F9" s="137">
        <v>35900000</v>
      </c>
      <c r="G9" s="137">
        <v>0</v>
      </c>
      <c r="H9" s="25"/>
      <c r="I9" s="25"/>
      <c r="J9" s="25"/>
      <c r="K9" s="24"/>
      <c r="L9" s="25"/>
      <c r="M9" s="24"/>
      <c r="N9" s="25"/>
      <c r="O9" s="19"/>
      <c r="P9" s="19"/>
      <c r="Q9" s="19"/>
      <c r="R9" s="19"/>
      <c r="S9" s="24"/>
    </row>
    <row r="10" spans="1:19" s="5" customFormat="1" ht="21.75" customHeight="1" x14ac:dyDescent="0.25">
      <c r="A10" s="140">
        <v>42736</v>
      </c>
      <c r="B10" s="141">
        <v>0</v>
      </c>
      <c r="C10" s="127">
        <v>2</v>
      </c>
      <c r="D10" s="128">
        <v>0</v>
      </c>
      <c r="E10" s="125">
        <v>0</v>
      </c>
      <c r="F10" s="125">
        <f>F9</f>
        <v>35900000</v>
      </c>
      <c r="G10" s="125">
        <v>0</v>
      </c>
      <c r="H10" s="25"/>
      <c r="I10" s="25"/>
      <c r="J10" s="25"/>
      <c r="K10" s="24"/>
      <c r="L10" s="25"/>
      <c r="M10" s="24"/>
      <c r="N10" s="25"/>
      <c r="O10" s="19"/>
      <c r="P10" s="19"/>
      <c r="Q10" s="19"/>
      <c r="R10" s="19"/>
      <c r="S10" s="24"/>
    </row>
    <row r="11" spans="1:19" ht="18" x14ac:dyDescent="0.25">
      <c r="A11" s="21">
        <v>42782</v>
      </c>
      <c r="B11" s="69">
        <v>0</v>
      </c>
      <c r="C11" s="64">
        <v>2</v>
      </c>
      <c r="D11" s="22">
        <v>0</v>
      </c>
      <c r="E11" s="70">
        <v>0</v>
      </c>
      <c r="F11" s="70">
        <v>35900000</v>
      </c>
      <c r="G11" s="70">
        <v>0</v>
      </c>
    </row>
    <row r="12" spans="1:19" ht="18" x14ac:dyDescent="0.25">
      <c r="A12" s="38">
        <v>42810</v>
      </c>
      <c r="B12" s="71">
        <v>0</v>
      </c>
      <c r="C12" s="65">
        <v>2</v>
      </c>
      <c r="D12" s="41">
        <v>0</v>
      </c>
      <c r="E12" s="72">
        <v>0</v>
      </c>
      <c r="F12" s="72">
        <v>35900000</v>
      </c>
      <c r="G12" s="125">
        <v>0</v>
      </c>
    </row>
    <row r="13" spans="1:19" ht="18" x14ac:dyDescent="0.25">
      <c r="A13" s="21">
        <v>42841</v>
      </c>
      <c r="B13" s="69">
        <v>0</v>
      </c>
      <c r="C13" s="64">
        <v>2</v>
      </c>
      <c r="D13" s="22">
        <v>0</v>
      </c>
      <c r="E13" s="70">
        <v>0</v>
      </c>
      <c r="F13" s="70">
        <v>35900000</v>
      </c>
      <c r="G13" s="70">
        <v>0</v>
      </c>
    </row>
    <row r="14" spans="1:19" ht="18" x14ac:dyDescent="0.25">
      <c r="A14" s="38">
        <v>42871</v>
      </c>
      <c r="B14" s="71">
        <v>0</v>
      </c>
      <c r="C14" s="65">
        <v>2</v>
      </c>
      <c r="D14" s="41">
        <v>0</v>
      </c>
      <c r="E14" s="72">
        <v>0</v>
      </c>
      <c r="F14" s="72">
        <f>F13</f>
        <v>35900000</v>
      </c>
      <c r="G14" s="125">
        <f>G13</f>
        <v>0</v>
      </c>
    </row>
    <row r="15" spans="1:19" ht="18" x14ac:dyDescent="0.25">
      <c r="A15" s="21">
        <v>42902</v>
      </c>
      <c r="B15" s="69">
        <v>0</v>
      </c>
      <c r="C15" s="64">
        <v>1</v>
      </c>
      <c r="D15" s="22">
        <v>1</v>
      </c>
      <c r="E15" s="70">
        <v>4570649.51</v>
      </c>
      <c r="F15" s="70">
        <v>35900000</v>
      </c>
      <c r="G15" s="70">
        <v>0</v>
      </c>
    </row>
    <row r="16" spans="1:19" ht="18" x14ac:dyDescent="0.25">
      <c r="A16" s="38">
        <v>42933</v>
      </c>
      <c r="B16" s="71">
        <v>0</v>
      </c>
      <c r="C16" s="65">
        <v>1</v>
      </c>
      <c r="D16" s="41">
        <v>0</v>
      </c>
      <c r="E16" s="72">
        <v>0</v>
      </c>
      <c r="F16" s="72">
        <f>F15</f>
        <v>35900000</v>
      </c>
      <c r="G16" s="72">
        <v>0</v>
      </c>
    </row>
    <row r="17" spans="1:7" ht="18" x14ac:dyDescent="0.25">
      <c r="A17" s="21">
        <v>42948</v>
      </c>
      <c r="B17" s="69">
        <v>0</v>
      </c>
      <c r="C17" s="64">
        <v>1</v>
      </c>
      <c r="D17" s="22">
        <v>0</v>
      </c>
      <c r="E17" s="70">
        <v>0</v>
      </c>
      <c r="F17" s="70">
        <f>F16</f>
        <v>35900000</v>
      </c>
      <c r="G17" s="70">
        <v>0</v>
      </c>
    </row>
    <row r="18" spans="1:7" ht="18" x14ac:dyDescent="0.25">
      <c r="A18" s="38">
        <v>42979</v>
      </c>
      <c r="B18" s="71">
        <v>0</v>
      </c>
      <c r="C18" s="65">
        <v>1</v>
      </c>
      <c r="D18" s="41">
        <v>0</v>
      </c>
      <c r="E18" s="72">
        <v>0</v>
      </c>
      <c r="F18" s="72">
        <f>F17</f>
        <v>35900000</v>
      </c>
      <c r="G18" s="72">
        <v>0</v>
      </c>
    </row>
    <row r="19" spans="1:7" ht="18" x14ac:dyDescent="0.25">
      <c r="A19" s="21">
        <v>43025</v>
      </c>
      <c r="B19" s="69">
        <v>0</v>
      </c>
      <c r="C19" s="64">
        <v>1</v>
      </c>
      <c r="D19" s="22">
        <v>0</v>
      </c>
      <c r="E19" s="70">
        <v>0</v>
      </c>
      <c r="F19" s="70">
        <v>35900000</v>
      </c>
      <c r="G19" s="70">
        <v>0</v>
      </c>
    </row>
    <row r="20" spans="1:7" ht="18" x14ac:dyDescent="0.25">
      <c r="A20" s="38">
        <v>43056</v>
      </c>
      <c r="B20" s="71">
        <v>0</v>
      </c>
      <c r="C20" s="65">
        <v>1</v>
      </c>
      <c r="D20" s="41">
        <v>0</v>
      </c>
      <c r="E20" s="72">
        <v>0</v>
      </c>
      <c r="F20" s="72">
        <f t="shared" ref="F20:F25" si="0">F19</f>
        <v>35900000</v>
      </c>
      <c r="G20" s="72">
        <v>0</v>
      </c>
    </row>
    <row r="21" spans="1:7" ht="18" x14ac:dyDescent="0.25">
      <c r="A21" s="21">
        <v>43070</v>
      </c>
      <c r="B21" s="69">
        <v>0</v>
      </c>
      <c r="C21" s="64">
        <v>1</v>
      </c>
      <c r="D21" s="22">
        <v>0</v>
      </c>
      <c r="E21" s="70">
        <v>311193.61</v>
      </c>
      <c r="F21" s="70">
        <f t="shared" si="0"/>
        <v>35900000</v>
      </c>
      <c r="G21" s="70">
        <v>0</v>
      </c>
    </row>
    <row r="22" spans="1:7" ht="18" x14ac:dyDescent="0.25">
      <c r="A22" s="38">
        <v>43101</v>
      </c>
      <c r="B22" s="71">
        <v>0</v>
      </c>
      <c r="C22" s="65">
        <v>1</v>
      </c>
      <c r="D22" s="41">
        <v>0</v>
      </c>
      <c r="E22" s="72">
        <f>0</f>
        <v>0</v>
      </c>
      <c r="F22" s="72">
        <f t="shared" si="0"/>
        <v>35900000</v>
      </c>
      <c r="G22" s="72">
        <v>0</v>
      </c>
    </row>
    <row r="23" spans="1:7" ht="18" x14ac:dyDescent="0.25">
      <c r="A23" s="21">
        <v>43132</v>
      </c>
      <c r="B23" s="69">
        <v>0</v>
      </c>
      <c r="C23" s="64">
        <v>1</v>
      </c>
      <c r="D23" s="22">
        <v>0</v>
      </c>
      <c r="E23" s="70">
        <v>0</v>
      </c>
      <c r="F23" s="70">
        <f t="shared" si="0"/>
        <v>35900000</v>
      </c>
      <c r="G23" s="70">
        <v>0</v>
      </c>
    </row>
    <row r="24" spans="1:7" ht="18" x14ac:dyDescent="0.25">
      <c r="A24" s="38">
        <v>43160</v>
      </c>
      <c r="B24" s="71">
        <v>0</v>
      </c>
      <c r="C24" s="65">
        <v>1</v>
      </c>
      <c r="D24" s="41">
        <v>0</v>
      </c>
      <c r="E24" s="72">
        <v>0</v>
      </c>
      <c r="F24" s="72">
        <f t="shared" si="0"/>
        <v>35900000</v>
      </c>
      <c r="G24" s="72">
        <v>0</v>
      </c>
    </row>
    <row r="25" spans="1:7" ht="18" x14ac:dyDescent="0.25">
      <c r="A25" s="21">
        <v>43191</v>
      </c>
      <c r="B25" s="69">
        <v>0</v>
      </c>
      <c r="C25" s="64">
        <v>1</v>
      </c>
      <c r="D25" s="22">
        <v>0</v>
      </c>
      <c r="E25" s="70">
        <v>0</v>
      </c>
      <c r="F25" s="70">
        <f t="shared" si="0"/>
        <v>35900000</v>
      </c>
      <c r="G25" s="70">
        <v>0</v>
      </c>
    </row>
    <row r="26" spans="1:7" ht="18" x14ac:dyDescent="0.25">
      <c r="A26" s="38">
        <v>43221</v>
      </c>
      <c r="B26" s="71">
        <v>0</v>
      </c>
      <c r="C26" s="65">
        <v>1</v>
      </c>
      <c r="D26" s="41">
        <v>0</v>
      </c>
      <c r="E26" s="72">
        <v>0</v>
      </c>
      <c r="F26" s="72">
        <f>F25</f>
        <v>35900000</v>
      </c>
      <c r="G26" s="72">
        <f>G25</f>
        <v>0</v>
      </c>
    </row>
    <row r="27" spans="1:7" ht="18" x14ac:dyDescent="0.25">
      <c r="A27" s="21">
        <v>43252</v>
      </c>
      <c r="B27" s="69">
        <v>0</v>
      </c>
      <c r="C27" s="64">
        <v>1</v>
      </c>
      <c r="D27" s="22">
        <v>0</v>
      </c>
      <c r="E27" s="70">
        <v>0</v>
      </c>
      <c r="F27" s="70">
        <f>F26</f>
        <v>35900000</v>
      </c>
      <c r="G27" s="70">
        <v>0</v>
      </c>
    </row>
    <row r="28" spans="1:7" ht="18" x14ac:dyDescent="0.25">
      <c r="A28" s="38">
        <v>43282</v>
      </c>
      <c r="B28" s="71">
        <v>0</v>
      </c>
      <c r="C28" s="65">
        <v>1</v>
      </c>
      <c r="D28" s="41">
        <v>0</v>
      </c>
      <c r="E28" s="72">
        <v>0</v>
      </c>
      <c r="F28" s="72">
        <f>F27</f>
        <v>35900000</v>
      </c>
      <c r="G28" s="72">
        <v>0</v>
      </c>
    </row>
    <row r="29" spans="1:7" ht="18" x14ac:dyDescent="0.25">
      <c r="A29" s="21">
        <v>43313</v>
      </c>
      <c r="B29" s="69">
        <v>0</v>
      </c>
      <c r="C29" s="64">
        <v>1</v>
      </c>
      <c r="D29" s="22">
        <v>0</v>
      </c>
      <c r="E29" s="70">
        <v>0</v>
      </c>
      <c r="F29" s="70">
        <f>F27</f>
        <v>35900000</v>
      </c>
      <c r="G29" s="70">
        <v>0</v>
      </c>
    </row>
    <row r="30" spans="1:7" ht="18" x14ac:dyDescent="0.25">
      <c r="A30" s="38">
        <v>43344</v>
      </c>
      <c r="B30" s="71">
        <v>0</v>
      </c>
      <c r="C30" s="65">
        <v>1</v>
      </c>
      <c r="D30" s="41">
        <v>0</v>
      </c>
      <c r="E30" s="72">
        <v>0</v>
      </c>
      <c r="F30" s="72">
        <f t="shared" ref="F30:F35" si="1">F29</f>
        <v>35900000</v>
      </c>
      <c r="G30" s="72">
        <v>0</v>
      </c>
    </row>
    <row r="31" spans="1:7" ht="18" x14ac:dyDescent="0.25">
      <c r="A31" s="21">
        <v>43391</v>
      </c>
      <c r="B31" s="69">
        <v>0</v>
      </c>
      <c r="C31" s="64">
        <v>1</v>
      </c>
      <c r="D31" s="22">
        <v>0</v>
      </c>
      <c r="E31" s="70">
        <v>0</v>
      </c>
      <c r="F31" s="70">
        <f t="shared" si="1"/>
        <v>35900000</v>
      </c>
      <c r="G31" s="70">
        <v>0</v>
      </c>
    </row>
    <row r="32" spans="1:7" ht="18" x14ac:dyDescent="0.25">
      <c r="A32" s="38">
        <v>43422</v>
      </c>
      <c r="B32" s="71">
        <v>0</v>
      </c>
      <c r="C32" s="65">
        <v>1</v>
      </c>
      <c r="D32" s="41">
        <v>0</v>
      </c>
      <c r="E32" s="72">
        <v>0</v>
      </c>
      <c r="F32" s="72">
        <f t="shared" si="1"/>
        <v>35900000</v>
      </c>
      <c r="G32" s="72">
        <v>0</v>
      </c>
    </row>
    <row r="33" spans="1:7" ht="18" x14ac:dyDescent="0.25">
      <c r="A33" s="21">
        <v>43435</v>
      </c>
      <c r="B33" s="69">
        <v>0</v>
      </c>
      <c r="C33" s="64">
        <v>1</v>
      </c>
      <c r="D33" s="22">
        <v>0</v>
      </c>
      <c r="E33" s="70">
        <v>0</v>
      </c>
      <c r="F33" s="70">
        <f t="shared" si="1"/>
        <v>35900000</v>
      </c>
      <c r="G33" s="70">
        <v>0</v>
      </c>
    </row>
    <row r="34" spans="1:7" ht="18" x14ac:dyDescent="0.25">
      <c r="A34" s="38">
        <v>43484</v>
      </c>
      <c r="B34" s="71">
        <v>0</v>
      </c>
      <c r="C34" s="65">
        <v>1</v>
      </c>
      <c r="D34" s="41">
        <v>0</v>
      </c>
      <c r="E34" s="72">
        <v>0</v>
      </c>
      <c r="F34" s="72">
        <f t="shared" si="1"/>
        <v>35900000</v>
      </c>
      <c r="G34" s="72">
        <v>0</v>
      </c>
    </row>
    <row r="35" spans="1:7" ht="18" x14ac:dyDescent="0.25">
      <c r="A35" s="21">
        <v>43515</v>
      </c>
      <c r="B35" s="69">
        <v>0</v>
      </c>
      <c r="C35" s="64">
        <v>1</v>
      </c>
      <c r="D35" s="22">
        <v>0</v>
      </c>
      <c r="E35" s="70">
        <v>0</v>
      </c>
      <c r="F35" s="70">
        <f t="shared" si="1"/>
        <v>35900000</v>
      </c>
      <c r="G35" s="70">
        <v>0</v>
      </c>
    </row>
    <row r="36" spans="1:7" ht="18" x14ac:dyDescent="0.25">
      <c r="A36" s="140">
        <v>43543</v>
      </c>
      <c r="B36" s="141">
        <v>0</v>
      </c>
      <c r="C36" s="127">
        <v>1</v>
      </c>
      <c r="D36" s="128">
        <v>0</v>
      </c>
      <c r="E36" s="125">
        <v>0</v>
      </c>
      <c r="F36" s="125">
        <f>F34</f>
        <v>35900000</v>
      </c>
      <c r="G36" s="125">
        <v>0</v>
      </c>
    </row>
    <row r="37" spans="1:7" ht="18" x14ac:dyDescent="0.25">
      <c r="A37" s="168">
        <v>43556</v>
      </c>
      <c r="B37" s="169">
        <v>0</v>
      </c>
      <c r="C37" s="170">
        <v>1</v>
      </c>
      <c r="D37" s="171">
        <v>0</v>
      </c>
      <c r="E37" s="172">
        <v>0</v>
      </c>
      <c r="F37" s="172">
        <f>F36</f>
        <v>35900000</v>
      </c>
      <c r="G37" s="172">
        <v>0</v>
      </c>
    </row>
    <row r="38" spans="1:7" ht="18" x14ac:dyDescent="0.25">
      <c r="A38" s="140">
        <v>43586</v>
      </c>
      <c r="B38" s="141">
        <v>0</v>
      </c>
      <c r="C38" s="127">
        <v>1</v>
      </c>
      <c r="D38" s="128">
        <v>0</v>
      </c>
      <c r="E38" s="125">
        <v>0</v>
      </c>
      <c r="F38" s="125">
        <f>F37</f>
        <v>35900000</v>
      </c>
      <c r="G38" s="125">
        <v>0</v>
      </c>
    </row>
    <row r="39" spans="1:7" ht="18" x14ac:dyDescent="0.25">
      <c r="A39" s="168">
        <v>43617</v>
      </c>
      <c r="B39" s="169">
        <v>0</v>
      </c>
      <c r="C39" s="170">
        <v>1</v>
      </c>
      <c r="D39" s="171">
        <v>0</v>
      </c>
      <c r="E39" s="172">
        <v>0</v>
      </c>
      <c r="F39" s="172">
        <f>F38</f>
        <v>35900000</v>
      </c>
      <c r="G39" s="172">
        <v>0</v>
      </c>
    </row>
    <row r="40" spans="1:7" ht="18" x14ac:dyDescent="0.25">
      <c r="A40" s="140">
        <v>43647</v>
      </c>
      <c r="B40" s="141">
        <v>0</v>
      </c>
      <c r="C40" s="127">
        <v>1</v>
      </c>
      <c r="D40" s="128">
        <v>0</v>
      </c>
      <c r="E40" s="125">
        <v>0</v>
      </c>
      <c r="F40" s="125">
        <f>F39</f>
        <v>35900000</v>
      </c>
      <c r="G40" s="125">
        <v>0</v>
      </c>
    </row>
    <row r="41" spans="1:7" s="196" customFormat="1" ht="18" x14ac:dyDescent="0.25">
      <c r="A41" s="145">
        <v>43678</v>
      </c>
      <c r="B41" s="146">
        <v>0</v>
      </c>
      <c r="C41" s="147">
        <v>0</v>
      </c>
      <c r="D41" s="148">
        <v>1</v>
      </c>
      <c r="E41" s="144">
        <v>352629.8</v>
      </c>
      <c r="F41" s="144">
        <f>F40</f>
        <v>35900000</v>
      </c>
      <c r="G41" s="144">
        <v>0</v>
      </c>
    </row>
    <row r="42" spans="1:7" ht="18.75" thickBot="1" x14ac:dyDescent="0.3">
      <c r="A42" s="56" t="s">
        <v>0</v>
      </c>
      <c r="B42" s="104">
        <v>0</v>
      </c>
      <c r="C42" s="104">
        <v>0</v>
      </c>
      <c r="D42" s="113">
        <v>2</v>
      </c>
      <c r="E42" s="107">
        <f>SUM(E2:E41)</f>
        <v>5234472.92</v>
      </c>
      <c r="F42" s="107">
        <f>F38</f>
        <v>35900000</v>
      </c>
      <c r="G42" s="107">
        <v>0</v>
      </c>
    </row>
    <row r="43" spans="1:7" ht="13.5" thickTop="1" x14ac:dyDescent="0.2"/>
    <row r="44" spans="1:7" ht="15" x14ac:dyDescent="0.2">
      <c r="A44" s="167" t="s">
        <v>39</v>
      </c>
      <c r="B44" s="19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2"/>
  <sheetViews>
    <sheetView topLeftCell="A3" workbookViewId="0">
      <selection activeCell="G23" sqref="G23"/>
    </sheetView>
  </sheetViews>
  <sheetFormatPr defaultRowHeight="12.75" x14ac:dyDescent="0.2"/>
  <cols>
    <col min="1" max="1" width="29" customWidth="1"/>
    <col min="2" max="2" width="22.42578125" customWidth="1"/>
    <col min="3" max="3" width="15.28515625" customWidth="1"/>
    <col min="4" max="4" width="16.42578125" customWidth="1"/>
    <col min="5" max="5" width="25.7109375" customWidth="1"/>
    <col min="6" max="6" width="28.140625" customWidth="1"/>
    <col min="7" max="7" width="32" bestFit="1" customWidth="1"/>
  </cols>
  <sheetData>
    <row r="1" spans="1:7" ht="18" x14ac:dyDescent="0.25">
      <c r="A1" s="216" t="s">
        <v>3</v>
      </c>
      <c r="B1" s="217"/>
      <c r="C1" s="217"/>
      <c r="D1" s="218"/>
      <c r="E1" s="217"/>
      <c r="F1" s="219">
        <v>45406</v>
      </c>
      <c r="G1" s="220" t="s">
        <v>43</v>
      </c>
    </row>
    <row r="2" spans="1:7" ht="18" x14ac:dyDescent="0.25">
      <c r="A2" s="6"/>
      <c r="B2" s="62"/>
      <c r="C2" s="62"/>
      <c r="D2" s="7"/>
      <c r="E2" s="62"/>
      <c r="F2" s="62"/>
      <c r="G2" s="62"/>
    </row>
    <row r="3" spans="1:7" ht="54" x14ac:dyDescent="0.2">
      <c r="A3" s="129" t="s">
        <v>56</v>
      </c>
      <c r="B3" s="33" t="s">
        <v>5</v>
      </c>
      <c r="C3" s="30" t="s">
        <v>2</v>
      </c>
      <c r="D3" s="30" t="s">
        <v>4</v>
      </c>
      <c r="E3" s="31" t="s">
        <v>12</v>
      </c>
      <c r="F3" s="31" t="s">
        <v>14</v>
      </c>
      <c r="G3" s="31" t="s">
        <v>13</v>
      </c>
    </row>
    <row r="4" spans="1:7" ht="18" x14ac:dyDescent="0.25">
      <c r="A4" s="132">
        <v>44856</v>
      </c>
      <c r="B4" s="64">
        <v>2</v>
      </c>
      <c r="C4" s="64">
        <v>2</v>
      </c>
      <c r="D4" s="64">
        <v>0</v>
      </c>
      <c r="E4" s="136">
        <v>0</v>
      </c>
      <c r="F4" s="136">
        <v>50000</v>
      </c>
      <c r="G4" s="139" t="s">
        <v>26</v>
      </c>
    </row>
    <row r="5" spans="1:7" ht="18" x14ac:dyDescent="0.25">
      <c r="A5" s="132">
        <v>44867</v>
      </c>
      <c r="B5" s="127">
        <v>3</v>
      </c>
      <c r="C5" s="127">
        <v>5</v>
      </c>
      <c r="D5" s="127">
        <v>0</v>
      </c>
      <c r="E5" s="89">
        <v>0</v>
      </c>
      <c r="F5" s="89">
        <v>463000</v>
      </c>
      <c r="G5" s="125" t="s">
        <v>26</v>
      </c>
    </row>
    <row r="6" spans="1:7" ht="18" x14ac:dyDescent="0.25">
      <c r="A6" s="132">
        <v>44917</v>
      </c>
      <c r="B6" s="64">
        <v>1</v>
      </c>
      <c r="C6" s="64">
        <v>6</v>
      </c>
      <c r="D6" s="64">
        <v>0</v>
      </c>
      <c r="E6" s="136">
        <v>0</v>
      </c>
      <c r="F6" s="136">
        <v>20963000</v>
      </c>
      <c r="G6" s="136" t="s">
        <v>26</v>
      </c>
    </row>
    <row r="7" spans="1:7" ht="18" x14ac:dyDescent="0.25">
      <c r="A7" s="132">
        <v>44927</v>
      </c>
      <c r="B7" s="128">
        <v>8</v>
      </c>
      <c r="C7" s="128">
        <v>12</v>
      </c>
      <c r="D7" s="128">
        <v>2</v>
      </c>
      <c r="E7" s="125">
        <v>0</v>
      </c>
      <c r="F7" s="125">
        <v>23593764.5</v>
      </c>
      <c r="G7" s="89">
        <f>25000000-23000000+2500000+500000</f>
        <v>5000000</v>
      </c>
    </row>
    <row r="8" spans="1:7" s="196" customFormat="1" ht="18" x14ac:dyDescent="0.25">
      <c r="A8" s="132">
        <v>44958</v>
      </c>
      <c r="B8" s="22">
        <v>3</v>
      </c>
      <c r="C8" s="22">
        <v>15</v>
      </c>
      <c r="D8" s="22">
        <v>0</v>
      </c>
      <c r="E8" s="70">
        <v>0</v>
      </c>
      <c r="F8" s="172">
        <v>24170600.579999998</v>
      </c>
      <c r="G8" s="213">
        <v>5000000</v>
      </c>
    </row>
    <row r="9" spans="1:7" ht="18" x14ac:dyDescent="0.25">
      <c r="A9" s="132">
        <v>44986</v>
      </c>
      <c r="B9" s="128">
        <v>6</v>
      </c>
      <c r="C9" s="128">
        <v>20</v>
      </c>
      <c r="D9" s="128">
        <v>1</v>
      </c>
      <c r="E9" s="125">
        <v>0</v>
      </c>
      <c r="F9" s="125">
        <v>24403600.579999998</v>
      </c>
      <c r="G9" s="89">
        <v>5000000</v>
      </c>
    </row>
    <row r="10" spans="1:7" s="196" customFormat="1" ht="18" x14ac:dyDescent="0.25">
      <c r="A10" s="132">
        <v>45017</v>
      </c>
      <c r="B10" s="22">
        <v>3</v>
      </c>
      <c r="C10" s="171">
        <v>50</v>
      </c>
      <c r="D10" s="22">
        <v>0</v>
      </c>
      <c r="E10" s="70">
        <v>0</v>
      </c>
      <c r="F10" s="188">
        <f>23498338.05+6439036.35</f>
        <v>29937374.399999999</v>
      </c>
      <c r="G10" s="172">
        <f>25000000-21497562.33</f>
        <v>3502437.6700000018</v>
      </c>
    </row>
    <row r="11" spans="1:7" s="196" customFormat="1" ht="18" x14ac:dyDescent="0.25">
      <c r="A11" s="132">
        <v>45047</v>
      </c>
      <c r="B11" s="128">
        <v>5</v>
      </c>
      <c r="C11" s="128">
        <v>54</v>
      </c>
      <c r="D11" s="128">
        <v>1</v>
      </c>
      <c r="E11" s="125">
        <f>19443.45-1969.45</f>
        <v>17474</v>
      </c>
      <c r="F11" s="125">
        <v>32314529.379999999</v>
      </c>
      <c r="G11" s="125">
        <f>25000000-21497562.33</f>
        <v>3502437.6700000018</v>
      </c>
    </row>
    <row r="12" spans="1:7" s="196" customFormat="1" ht="18" x14ac:dyDescent="0.25">
      <c r="A12" s="132">
        <v>45078</v>
      </c>
      <c r="B12" s="22">
        <v>8</v>
      </c>
      <c r="C12" s="22">
        <v>60</v>
      </c>
      <c r="D12" s="22">
        <v>2</v>
      </c>
      <c r="E12" s="70">
        <v>0</v>
      </c>
      <c r="F12" s="172">
        <v>32998529.379999999</v>
      </c>
      <c r="G12" s="172">
        <f t="shared" ref="G12:G17" si="0">G11</f>
        <v>3502437.6700000018</v>
      </c>
    </row>
    <row r="13" spans="1:7" s="196" customFormat="1" ht="18" x14ac:dyDescent="0.25">
      <c r="A13" s="132">
        <v>45108</v>
      </c>
      <c r="B13" s="128">
        <v>5</v>
      </c>
      <c r="C13" s="128">
        <v>60</v>
      </c>
      <c r="D13" s="128">
        <v>5</v>
      </c>
      <c r="E13" s="125">
        <v>53447.35</v>
      </c>
      <c r="F13" s="125">
        <v>33341922.109999999</v>
      </c>
      <c r="G13" s="125">
        <f t="shared" si="0"/>
        <v>3502437.6700000018</v>
      </c>
    </row>
    <row r="14" spans="1:7" s="196" customFormat="1" ht="18" x14ac:dyDescent="0.25">
      <c r="A14" s="132">
        <v>45139</v>
      </c>
      <c r="B14" s="171">
        <v>7</v>
      </c>
      <c r="C14" s="171">
        <v>66</v>
      </c>
      <c r="D14" s="171">
        <v>1</v>
      </c>
      <c r="E14" s="172">
        <v>320647.53999999998</v>
      </c>
      <c r="F14" s="172">
        <v>34952596.649999999</v>
      </c>
      <c r="G14" s="172">
        <f t="shared" si="0"/>
        <v>3502437.6700000018</v>
      </c>
    </row>
    <row r="15" spans="1:7" s="196" customFormat="1" ht="18" x14ac:dyDescent="0.25">
      <c r="A15" s="132">
        <v>45170</v>
      </c>
      <c r="B15" s="128">
        <v>3</v>
      </c>
      <c r="C15" s="128">
        <v>68</v>
      </c>
      <c r="D15" s="128">
        <v>1</v>
      </c>
      <c r="E15" s="125">
        <v>0</v>
      </c>
      <c r="F15" s="125">
        <v>36085005.32</v>
      </c>
      <c r="G15" s="125">
        <f t="shared" si="0"/>
        <v>3502437.6700000018</v>
      </c>
    </row>
    <row r="16" spans="1:7" s="196" customFormat="1" ht="18" x14ac:dyDescent="0.25">
      <c r="A16" s="132">
        <v>45200</v>
      </c>
      <c r="B16" s="171">
        <v>1</v>
      </c>
      <c r="C16" s="171">
        <v>68</v>
      </c>
      <c r="D16" s="171">
        <v>1</v>
      </c>
      <c r="E16" s="172">
        <v>0</v>
      </c>
      <c r="F16" s="172">
        <f>F15</f>
        <v>36085005.32</v>
      </c>
      <c r="G16" s="172">
        <f t="shared" si="0"/>
        <v>3502437.6700000018</v>
      </c>
    </row>
    <row r="17" spans="1:7" s="196" customFormat="1" ht="18" x14ac:dyDescent="0.25">
      <c r="A17" s="132">
        <v>45260</v>
      </c>
      <c r="B17" s="128">
        <v>0</v>
      </c>
      <c r="C17" s="128">
        <v>66</v>
      </c>
      <c r="D17" s="128">
        <v>2</v>
      </c>
      <c r="E17" s="125"/>
      <c r="F17" s="125">
        <v>36037106.630000003</v>
      </c>
      <c r="G17" s="125">
        <f t="shared" si="0"/>
        <v>3502437.6700000018</v>
      </c>
    </row>
    <row r="18" spans="1:7" s="196" customFormat="1" ht="18" x14ac:dyDescent="0.25">
      <c r="A18" s="247">
        <v>45283</v>
      </c>
      <c r="B18" s="171">
        <v>0</v>
      </c>
      <c r="C18" s="171">
        <v>64</v>
      </c>
      <c r="D18" s="171">
        <v>2</v>
      </c>
      <c r="E18" s="172">
        <v>0</v>
      </c>
      <c r="F18" s="172">
        <v>37728497.740000002</v>
      </c>
      <c r="G18" s="172">
        <v>3356950.5</v>
      </c>
    </row>
    <row r="19" spans="1:7" s="196" customFormat="1" ht="18" x14ac:dyDescent="0.25">
      <c r="A19" s="247">
        <v>45315</v>
      </c>
      <c r="B19" s="128">
        <v>0</v>
      </c>
      <c r="C19" s="128">
        <v>64</v>
      </c>
      <c r="D19" s="128">
        <v>0</v>
      </c>
      <c r="E19" s="125">
        <v>0</v>
      </c>
      <c r="F19" s="125">
        <v>36635332.810000002</v>
      </c>
      <c r="G19" s="125">
        <f>25000000-21659842</f>
        <v>3340158</v>
      </c>
    </row>
    <row r="20" spans="1:7" s="196" customFormat="1" ht="18" x14ac:dyDescent="0.25">
      <c r="A20" s="247">
        <v>45346</v>
      </c>
      <c r="B20" s="171">
        <v>0</v>
      </c>
      <c r="C20" s="171">
        <v>61</v>
      </c>
      <c r="D20" s="171">
        <v>3</v>
      </c>
      <c r="E20" s="172">
        <f>12289+185250.92+95244.88</f>
        <v>292784.80000000005</v>
      </c>
      <c r="F20" s="172">
        <v>33227841.879999999</v>
      </c>
      <c r="G20" s="172">
        <f>25000000-21659842</f>
        <v>3340158</v>
      </c>
    </row>
    <row r="21" spans="1:7" s="196" customFormat="1" ht="18" x14ac:dyDescent="0.25">
      <c r="A21" s="247">
        <v>45375</v>
      </c>
      <c r="B21" s="128">
        <v>0</v>
      </c>
      <c r="C21" s="128">
        <v>59</v>
      </c>
      <c r="D21" s="128">
        <v>2</v>
      </c>
      <c r="E21" s="125">
        <v>0</v>
      </c>
      <c r="F21" s="125">
        <v>30697380.960000001</v>
      </c>
      <c r="G21" s="125">
        <f>25000000-21709842</f>
        <v>3290158</v>
      </c>
    </row>
    <row r="22" spans="1:7" s="196" customFormat="1" ht="18" x14ac:dyDescent="0.25">
      <c r="A22" s="247">
        <v>45406</v>
      </c>
      <c r="B22" s="171">
        <v>1</v>
      </c>
      <c r="C22" s="171">
        <v>54</v>
      </c>
      <c r="D22" s="171">
        <v>6</v>
      </c>
      <c r="E22" s="172">
        <f>8406.89+7000.05</f>
        <v>15406.939999999999</v>
      </c>
      <c r="F22" s="172">
        <v>30687709.289999999</v>
      </c>
      <c r="G22" s="172">
        <f>G21</f>
        <v>3290158</v>
      </c>
    </row>
    <row r="23" spans="1:7" s="196" customFormat="1" ht="18" x14ac:dyDescent="0.25">
      <c r="A23" s="247"/>
      <c r="B23" s="128"/>
      <c r="C23" s="128"/>
      <c r="D23" s="128"/>
      <c r="E23" s="125"/>
      <c r="F23" s="125"/>
      <c r="G23" s="125"/>
    </row>
    <row r="24" spans="1:7" s="196" customFormat="1" ht="18" x14ac:dyDescent="0.25">
      <c r="A24" s="247"/>
      <c r="B24" s="171"/>
      <c r="C24" s="171"/>
      <c r="D24" s="171"/>
      <c r="E24" s="172"/>
      <c r="F24" s="172"/>
      <c r="G24" s="172"/>
    </row>
    <row r="25" spans="1:7" s="196" customFormat="1" ht="18" x14ac:dyDescent="0.25">
      <c r="A25" s="133"/>
      <c r="B25" s="128"/>
      <c r="C25" s="128"/>
      <c r="D25" s="128"/>
      <c r="E25" s="125"/>
      <c r="F25" s="125"/>
      <c r="G25" s="125"/>
    </row>
    <row r="26" spans="1:7" s="196" customFormat="1" ht="18" x14ac:dyDescent="0.25">
      <c r="A26" s="247"/>
      <c r="B26" s="171"/>
      <c r="C26" s="171"/>
      <c r="D26" s="171"/>
      <c r="E26" s="172"/>
      <c r="F26" s="172"/>
      <c r="G26" s="172"/>
    </row>
    <row r="27" spans="1:7" s="196" customFormat="1" ht="18" x14ac:dyDescent="0.25">
      <c r="A27" s="133"/>
      <c r="B27" s="128"/>
      <c r="C27" s="128"/>
      <c r="D27" s="128"/>
      <c r="E27" s="125"/>
      <c r="F27" s="125"/>
      <c r="G27" s="125"/>
    </row>
    <row r="28" spans="1:7" s="196" customFormat="1" ht="18" x14ac:dyDescent="0.25">
      <c r="A28" s="247"/>
      <c r="B28" s="171"/>
      <c r="C28" s="171"/>
      <c r="D28" s="171"/>
      <c r="E28" s="172"/>
      <c r="F28" s="172"/>
      <c r="G28" s="172"/>
    </row>
    <row r="29" spans="1:7" s="196" customFormat="1" ht="18" x14ac:dyDescent="0.25">
      <c r="A29" s="133"/>
      <c r="B29" s="128"/>
      <c r="C29" s="128"/>
      <c r="D29" s="128"/>
      <c r="E29" s="125"/>
      <c r="F29" s="125"/>
      <c r="G29" s="125"/>
    </row>
    <row r="30" spans="1:7" s="196" customFormat="1" ht="18" x14ac:dyDescent="0.25">
      <c r="A30" s="247"/>
      <c r="B30" s="171"/>
      <c r="C30" s="171"/>
      <c r="D30" s="171"/>
      <c r="E30" s="172"/>
      <c r="F30" s="172"/>
      <c r="G30" s="172"/>
    </row>
    <row r="31" spans="1:7" ht="18.75" thickBot="1" x14ac:dyDescent="0.3">
      <c r="A31" s="134" t="s">
        <v>0</v>
      </c>
      <c r="B31" s="83"/>
      <c r="C31" s="83">
        <f>C20</f>
        <v>61</v>
      </c>
      <c r="D31" s="83">
        <f>SUM(D4:D28)</f>
        <v>29</v>
      </c>
      <c r="E31" s="75">
        <f>SUM(E4:E26)</f>
        <v>699760.63</v>
      </c>
      <c r="F31" s="75">
        <f>F20</f>
        <v>33227841.879999999</v>
      </c>
      <c r="G31" s="75">
        <f>G19</f>
        <v>3340158</v>
      </c>
    </row>
    <row r="32" spans="1:7" ht="13.5" thickTop="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7"/>
  <sheetViews>
    <sheetView topLeftCell="A13" workbookViewId="0">
      <selection activeCell="D36" sqref="D36"/>
    </sheetView>
  </sheetViews>
  <sheetFormatPr defaultRowHeight="12.75" x14ac:dyDescent="0.2"/>
  <cols>
    <col min="1" max="1" width="29" customWidth="1"/>
    <col min="2" max="2" width="22.42578125" customWidth="1"/>
    <col min="3" max="3" width="15.28515625" customWidth="1"/>
    <col min="4" max="4" width="16.42578125" customWidth="1"/>
    <col min="5" max="5" width="25.7109375" customWidth="1"/>
    <col min="6" max="6" width="28.140625" customWidth="1"/>
    <col min="7" max="7" width="32" bestFit="1" customWidth="1"/>
  </cols>
  <sheetData>
    <row r="1" spans="1:7" ht="18" x14ac:dyDescent="0.25">
      <c r="A1" s="216" t="s">
        <v>3</v>
      </c>
      <c r="B1" s="217"/>
      <c r="C1" s="217"/>
      <c r="D1" s="218"/>
      <c r="E1" s="217"/>
      <c r="F1" s="219">
        <v>45406</v>
      </c>
      <c r="G1" s="220" t="s">
        <v>43</v>
      </c>
    </row>
    <row r="2" spans="1:7" ht="18" x14ac:dyDescent="0.25">
      <c r="A2" s="6"/>
      <c r="B2" s="62"/>
      <c r="C2" s="62"/>
      <c r="D2" s="7"/>
      <c r="E2" s="62"/>
      <c r="F2" s="62"/>
      <c r="G2" s="62"/>
    </row>
    <row r="3" spans="1:7" ht="54" x14ac:dyDescent="0.2">
      <c r="A3" s="129" t="s">
        <v>51</v>
      </c>
      <c r="B3" s="33" t="s">
        <v>5</v>
      </c>
      <c r="C3" s="30" t="s">
        <v>2</v>
      </c>
      <c r="D3" s="30" t="s">
        <v>4</v>
      </c>
      <c r="E3" s="31" t="s">
        <v>12</v>
      </c>
      <c r="F3" s="31" t="s">
        <v>14</v>
      </c>
      <c r="G3" s="31" t="s">
        <v>13</v>
      </c>
    </row>
    <row r="4" spans="1:7" ht="18" x14ac:dyDescent="0.25">
      <c r="A4" s="132">
        <v>44490</v>
      </c>
      <c r="B4" s="64">
        <v>0</v>
      </c>
      <c r="C4" s="64">
        <v>0</v>
      </c>
      <c r="D4" s="64">
        <v>0</v>
      </c>
      <c r="E4" s="136">
        <v>0</v>
      </c>
      <c r="F4" s="136">
        <v>0</v>
      </c>
      <c r="G4" s="139">
        <v>0</v>
      </c>
    </row>
    <row r="5" spans="1:7" ht="18" x14ac:dyDescent="0.25">
      <c r="A5" s="132">
        <v>44522</v>
      </c>
      <c r="B5" s="127">
        <v>2</v>
      </c>
      <c r="C5" s="127">
        <v>2</v>
      </c>
      <c r="D5" s="127">
        <v>0</v>
      </c>
      <c r="E5" s="89">
        <v>0</v>
      </c>
      <c r="F5" s="89">
        <v>90000</v>
      </c>
      <c r="G5" s="125">
        <f t="shared" ref="G5:G27" si="0">7500000-F5</f>
        <v>7410000</v>
      </c>
    </row>
    <row r="6" spans="1:7" ht="18" x14ac:dyDescent="0.25">
      <c r="A6" s="132">
        <v>44553</v>
      </c>
      <c r="B6" s="64">
        <v>4</v>
      </c>
      <c r="C6" s="64">
        <v>6</v>
      </c>
      <c r="D6" s="64">
        <v>0</v>
      </c>
      <c r="E6" s="136">
        <v>0</v>
      </c>
      <c r="F6" s="136">
        <v>115000</v>
      </c>
      <c r="G6" s="136">
        <f t="shared" si="0"/>
        <v>7385000</v>
      </c>
    </row>
    <row r="7" spans="1:7" ht="18" x14ac:dyDescent="0.25">
      <c r="A7" s="132">
        <v>44585</v>
      </c>
      <c r="B7" s="128">
        <v>4</v>
      </c>
      <c r="C7" s="128">
        <v>10</v>
      </c>
      <c r="D7" s="128">
        <v>0</v>
      </c>
      <c r="E7" s="125">
        <v>0</v>
      </c>
      <c r="F7" s="125">
        <v>315000</v>
      </c>
      <c r="G7" s="89">
        <f t="shared" si="0"/>
        <v>7185000</v>
      </c>
    </row>
    <row r="8" spans="1:7" s="196" customFormat="1" ht="18" x14ac:dyDescent="0.25">
      <c r="A8" s="132">
        <v>44593</v>
      </c>
      <c r="B8" s="22">
        <v>3</v>
      </c>
      <c r="C8" s="22">
        <v>13</v>
      </c>
      <c r="D8" s="22">
        <v>0</v>
      </c>
      <c r="E8" s="70">
        <v>0</v>
      </c>
      <c r="F8" s="172">
        <v>340000</v>
      </c>
      <c r="G8" s="213">
        <f t="shared" si="0"/>
        <v>7160000</v>
      </c>
    </row>
    <row r="9" spans="1:7" ht="18" x14ac:dyDescent="0.25">
      <c r="A9" s="132">
        <v>44621</v>
      </c>
      <c r="B9" s="128">
        <v>4</v>
      </c>
      <c r="C9" s="128">
        <v>16</v>
      </c>
      <c r="D9" s="128">
        <v>1</v>
      </c>
      <c r="E9" s="125">
        <v>0</v>
      </c>
      <c r="F9" s="125">
        <v>605000</v>
      </c>
      <c r="G9" s="89">
        <f t="shared" si="0"/>
        <v>6895000</v>
      </c>
    </row>
    <row r="10" spans="1:7" s="196" customFormat="1" ht="18" x14ac:dyDescent="0.25">
      <c r="A10" s="132">
        <v>44652</v>
      </c>
      <c r="B10" s="22">
        <v>5</v>
      </c>
      <c r="C10" s="22">
        <v>21</v>
      </c>
      <c r="D10" s="22">
        <v>0</v>
      </c>
      <c r="E10" s="70">
        <v>0</v>
      </c>
      <c r="F10" s="172">
        <v>730000</v>
      </c>
      <c r="G10" s="172">
        <f t="shared" si="0"/>
        <v>6770000</v>
      </c>
    </row>
    <row r="11" spans="1:7" s="196" customFormat="1" ht="18" x14ac:dyDescent="0.25">
      <c r="A11" s="132">
        <v>44682</v>
      </c>
      <c r="B11" s="128">
        <v>3</v>
      </c>
      <c r="C11" s="128">
        <v>23</v>
      </c>
      <c r="D11" s="128">
        <v>1</v>
      </c>
      <c r="E11" s="125">
        <v>0</v>
      </c>
      <c r="F11" s="125">
        <v>980000</v>
      </c>
      <c r="G11" s="125">
        <f t="shared" si="0"/>
        <v>6520000</v>
      </c>
    </row>
    <row r="12" spans="1:7" s="196" customFormat="1" ht="18" x14ac:dyDescent="0.25">
      <c r="A12" s="132">
        <v>44713</v>
      </c>
      <c r="B12" s="22">
        <v>4</v>
      </c>
      <c r="C12" s="22">
        <v>26</v>
      </c>
      <c r="D12" s="22">
        <v>1</v>
      </c>
      <c r="E12" s="70">
        <v>0</v>
      </c>
      <c r="F12" s="172">
        <v>1355000</v>
      </c>
      <c r="G12" s="172">
        <f t="shared" si="0"/>
        <v>6145000</v>
      </c>
    </row>
    <row r="13" spans="1:7" s="196" customFormat="1" ht="18" x14ac:dyDescent="0.25">
      <c r="A13" s="132">
        <v>44743</v>
      </c>
      <c r="B13" s="128">
        <v>11</v>
      </c>
      <c r="C13" s="128">
        <f>C12-D13+B13</f>
        <v>33</v>
      </c>
      <c r="D13" s="128">
        <v>4</v>
      </c>
      <c r="E13" s="125">
        <v>0</v>
      </c>
      <c r="F13" s="125">
        <v>2860000</v>
      </c>
      <c r="G13" s="125">
        <f t="shared" si="0"/>
        <v>4640000</v>
      </c>
    </row>
    <row r="14" spans="1:7" s="196" customFormat="1" ht="18" x14ac:dyDescent="0.25">
      <c r="A14" s="132">
        <v>44774</v>
      </c>
      <c r="B14" s="171">
        <v>3</v>
      </c>
      <c r="C14" s="171">
        <v>35</v>
      </c>
      <c r="D14" s="171">
        <v>1</v>
      </c>
      <c r="E14" s="172">
        <v>0</v>
      </c>
      <c r="F14" s="172">
        <v>3517416.05</v>
      </c>
      <c r="G14" s="172">
        <f t="shared" si="0"/>
        <v>3982583.95</v>
      </c>
    </row>
    <row r="15" spans="1:7" s="196" customFormat="1" ht="18" x14ac:dyDescent="0.25">
      <c r="A15" s="132">
        <v>44805</v>
      </c>
      <c r="B15" s="128">
        <v>1</v>
      </c>
      <c r="C15" s="128">
        <v>36</v>
      </c>
      <c r="D15" s="128">
        <v>0</v>
      </c>
      <c r="E15" s="125">
        <v>0</v>
      </c>
      <c r="F15" s="125">
        <v>3517416.05</v>
      </c>
      <c r="G15" s="125">
        <f t="shared" si="0"/>
        <v>3982583.95</v>
      </c>
    </row>
    <row r="16" spans="1:7" s="196" customFormat="1" ht="18" x14ac:dyDescent="0.25">
      <c r="A16" s="132">
        <v>44835</v>
      </c>
      <c r="B16" s="171">
        <v>0</v>
      </c>
      <c r="C16" s="171">
        <v>28</v>
      </c>
      <c r="D16" s="171">
        <v>8</v>
      </c>
      <c r="E16" s="172">
        <f>8132.01+142076.99</f>
        <v>150209</v>
      </c>
      <c r="F16" s="172">
        <v>3355548.06</v>
      </c>
      <c r="G16" s="172">
        <f t="shared" si="0"/>
        <v>4144451.94</v>
      </c>
    </row>
    <row r="17" spans="1:7" s="196" customFormat="1" ht="18" x14ac:dyDescent="0.25">
      <c r="A17" s="132">
        <v>44866</v>
      </c>
      <c r="B17" s="128">
        <v>0</v>
      </c>
      <c r="C17" s="128">
        <v>23</v>
      </c>
      <c r="D17" s="128">
        <v>5</v>
      </c>
      <c r="E17" s="125">
        <v>33692.33</v>
      </c>
      <c r="F17" s="125">
        <v>3320610.71</v>
      </c>
      <c r="G17" s="125">
        <f t="shared" si="0"/>
        <v>4179389.29</v>
      </c>
    </row>
    <row r="18" spans="1:7" s="196" customFormat="1" ht="18" x14ac:dyDescent="0.25">
      <c r="A18" s="247">
        <v>44917</v>
      </c>
      <c r="B18" s="171">
        <v>0</v>
      </c>
      <c r="C18" s="171">
        <v>22</v>
      </c>
      <c r="D18" s="171">
        <v>1</v>
      </c>
      <c r="E18" s="172">
        <v>44073.55</v>
      </c>
      <c r="F18" s="172">
        <v>3307684.26</v>
      </c>
      <c r="G18" s="172">
        <f t="shared" si="0"/>
        <v>4192315.74</v>
      </c>
    </row>
    <row r="19" spans="1:7" s="196" customFormat="1" ht="18" x14ac:dyDescent="0.25">
      <c r="A19" s="247">
        <v>44949</v>
      </c>
      <c r="B19" s="128">
        <v>0</v>
      </c>
      <c r="C19" s="128">
        <v>20</v>
      </c>
      <c r="D19" s="128">
        <v>2</v>
      </c>
      <c r="E19" s="125">
        <f>40872.08+622280.45</f>
        <v>663152.52999999991</v>
      </c>
      <c r="F19" s="125">
        <v>3298556.31</v>
      </c>
      <c r="G19" s="125">
        <f t="shared" si="0"/>
        <v>4201443.6899999995</v>
      </c>
    </row>
    <row r="20" spans="1:7" s="196" customFormat="1" ht="18" x14ac:dyDescent="0.25">
      <c r="A20" s="247">
        <v>44980</v>
      </c>
      <c r="B20" s="171">
        <v>2</v>
      </c>
      <c r="C20" s="171">
        <v>19</v>
      </c>
      <c r="D20" s="171">
        <v>3</v>
      </c>
      <c r="E20" s="172">
        <v>158018.03</v>
      </c>
      <c r="F20" s="172">
        <v>2631864.56</v>
      </c>
      <c r="G20" s="172">
        <f t="shared" si="0"/>
        <v>4868135.4399999995</v>
      </c>
    </row>
    <row r="21" spans="1:7" s="196" customFormat="1" ht="18" x14ac:dyDescent="0.25">
      <c r="A21" s="247">
        <v>45008</v>
      </c>
      <c r="B21" s="128">
        <v>1</v>
      </c>
      <c r="C21" s="128">
        <v>19</v>
      </c>
      <c r="D21" s="128">
        <v>1</v>
      </c>
      <c r="E21" s="125">
        <v>183100.26</v>
      </c>
      <c r="F21" s="125">
        <v>2614964.8199999998</v>
      </c>
      <c r="G21" s="125">
        <f t="shared" si="0"/>
        <v>4885035.18</v>
      </c>
    </row>
    <row r="22" spans="1:7" s="196" customFormat="1" ht="18" x14ac:dyDescent="0.25">
      <c r="A22" s="247">
        <v>45039</v>
      </c>
      <c r="B22" s="171">
        <v>5</v>
      </c>
      <c r="C22" s="171">
        <v>23</v>
      </c>
      <c r="D22" s="171">
        <v>1</v>
      </c>
      <c r="E22" s="172">
        <f>450290.22+68248.29</f>
        <v>518538.50999999995</v>
      </c>
      <c r="F22" s="172">
        <v>4294268.0999999996</v>
      </c>
      <c r="G22" s="172">
        <f t="shared" si="0"/>
        <v>3205731.9000000004</v>
      </c>
    </row>
    <row r="23" spans="1:7" s="196" customFormat="1" ht="18" x14ac:dyDescent="0.25">
      <c r="A23" s="247">
        <v>45069</v>
      </c>
      <c r="B23" s="128">
        <v>0</v>
      </c>
      <c r="C23" s="128">
        <v>23</v>
      </c>
      <c r="D23" s="128">
        <v>0</v>
      </c>
      <c r="E23" s="125">
        <v>0</v>
      </c>
      <c r="F23" s="125">
        <f>F22</f>
        <v>4294268.0999999996</v>
      </c>
      <c r="G23" s="125">
        <f>G22</f>
        <v>3205731.9000000004</v>
      </c>
    </row>
    <row r="24" spans="1:7" s="196" customFormat="1" ht="18" x14ac:dyDescent="0.25">
      <c r="A24" s="247">
        <v>45100</v>
      </c>
      <c r="B24" s="171">
        <v>0</v>
      </c>
      <c r="C24" s="171">
        <v>20</v>
      </c>
      <c r="D24" s="171">
        <v>3</v>
      </c>
      <c r="E24" s="172">
        <v>64847.32</v>
      </c>
      <c r="F24" s="172">
        <v>4126405.19</v>
      </c>
      <c r="G24" s="172">
        <f t="shared" si="0"/>
        <v>3373594.81</v>
      </c>
    </row>
    <row r="25" spans="1:7" s="196" customFormat="1" ht="18" x14ac:dyDescent="0.25">
      <c r="A25" s="133">
        <v>45130</v>
      </c>
      <c r="B25" s="128">
        <v>0</v>
      </c>
      <c r="C25" s="128">
        <v>17</v>
      </c>
      <c r="D25" s="128">
        <v>3</v>
      </c>
      <c r="E25" s="125">
        <f>341386.27+66139.81</f>
        <v>407526.08</v>
      </c>
      <c r="F25" s="125">
        <v>4135296.19</v>
      </c>
      <c r="G25" s="125">
        <f t="shared" si="0"/>
        <v>3364703.81</v>
      </c>
    </row>
    <row r="26" spans="1:7" s="196" customFormat="1" ht="18" x14ac:dyDescent="0.25">
      <c r="A26" s="247">
        <v>45161</v>
      </c>
      <c r="B26" s="171">
        <v>0</v>
      </c>
      <c r="C26" s="171">
        <v>16</v>
      </c>
      <c r="D26" s="171">
        <v>1</v>
      </c>
      <c r="E26" s="172">
        <v>804525.56</v>
      </c>
      <c r="F26" s="172">
        <v>4269156.0599999996</v>
      </c>
      <c r="G26" s="172">
        <f t="shared" si="0"/>
        <v>3230843.9400000004</v>
      </c>
    </row>
    <row r="27" spans="1:7" s="196" customFormat="1" ht="18" x14ac:dyDescent="0.25">
      <c r="A27" s="133">
        <v>45192</v>
      </c>
      <c r="B27" s="128">
        <v>0</v>
      </c>
      <c r="C27" s="128">
        <v>15</v>
      </c>
      <c r="D27" s="128">
        <v>1</v>
      </c>
      <c r="E27" s="125">
        <f>85177.47+74867.99</f>
        <v>160045.46000000002</v>
      </c>
      <c r="F27" s="125">
        <v>4148432.26</v>
      </c>
      <c r="G27" s="125">
        <f t="shared" si="0"/>
        <v>3351567.74</v>
      </c>
    </row>
    <row r="28" spans="1:7" s="196" customFormat="1" ht="18" x14ac:dyDescent="0.25">
      <c r="A28" s="247">
        <v>45222</v>
      </c>
      <c r="B28" s="171">
        <v>0</v>
      </c>
      <c r="C28" s="171">
        <v>13</v>
      </c>
      <c r="D28" s="171">
        <v>2</v>
      </c>
      <c r="E28" s="172">
        <v>287457.28000000003</v>
      </c>
      <c r="F28" s="172">
        <f>F27</f>
        <v>4148432.26</v>
      </c>
      <c r="G28" s="172">
        <f>G27</f>
        <v>3351567.74</v>
      </c>
    </row>
    <row r="29" spans="1:7" s="196" customFormat="1" ht="18" x14ac:dyDescent="0.25">
      <c r="A29" s="133">
        <v>45253</v>
      </c>
      <c r="B29" s="128">
        <v>0</v>
      </c>
      <c r="C29" s="128">
        <v>12</v>
      </c>
      <c r="D29" s="128">
        <v>1</v>
      </c>
      <c r="E29" s="125">
        <v>2475000</v>
      </c>
      <c r="F29" s="125">
        <v>4148186.97</v>
      </c>
      <c r="G29" s="125">
        <f>7500000-F29</f>
        <v>3351813.03</v>
      </c>
    </row>
    <row r="30" spans="1:7" s="196" customFormat="1" ht="18" x14ac:dyDescent="0.25">
      <c r="A30" s="247">
        <v>45283</v>
      </c>
      <c r="B30" s="171">
        <v>0</v>
      </c>
      <c r="C30" s="171">
        <v>12</v>
      </c>
      <c r="D30" s="171">
        <v>0</v>
      </c>
      <c r="E30" s="172">
        <v>0</v>
      </c>
      <c r="F30" s="172">
        <f t="shared" ref="F30:G32" si="1">F29</f>
        <v>4148186.97</v>
      </c>
      <c r="G30" s="172">
        <f t="shared" si="1"/>
        <v>3351813.03</v>
      </c>
    </row>
    <row r="31" spans="1:7" s="196" customFormat="1" ht="18" x14ac:dyDescent="0.25">
      <c r="A31" s="133">
        <v>45315</v>
      </c>
      <c r="B31" s="128">
        <v>1</v>
      </c>
      <c r="C31" s="128">
        <v>12</v>
      </c>
      <c r="D31" s="128">
        <v>1</v>
      </c>
      <c r="E31" s="125">
        <f>809300.28+61326.28</f>
        <v>870626.56</v>
      </c>
      <c r="F31" s="125">
        <f t="shared" si="1"/>
        <v>4148186.97</v>
      </c>
      <c r="G31" s="125">
        <f t="shared" si="1"/>
        <v>3351813.03</v>
      </c>
    </row>
    <row r="32" spans="1:7" s="196" customFormat="1" ht="18" x14ac:dyDescent="0.25">
      <c r="A32" s="247">
        <v>45346</v>
      </c>
      <c r="B32" s="171">
        <v>0</v>
      </c>
      <c r="C32" s="171">
        <v>12</v>
      </c>
      <c r="D32" s="171">
        <v>0</v>
      </c>
      <c r="E32" s="172">
        <v>0</v>
      </c>
      <c r="F32" s="172">
        <f t="shared" si="1"/>
        <v>4148186.97</v>
      </c>
      <c r="G32" s="172">
        <f t="shared" si="1"/>
        <v>3351813.03</v>
      </c>
    </row>
    <row r="33" spans="1:7" s="237" customFormat="1" ht="18" x14ac:dyDescent="0.25">
      <c r="A33" s="133">
        <v>45375</v>
      </c>
      <c r="B33" s="128">
        <v>0</v>
      </c>
      <c r="C33" s="128">
        <v>12</v>
      </c>
      <c r="D33" s="128">
        <v>0</v>
      </c>
      <c r="E33" s="125">
        <v>0</v>
      </c>
      <c r="F33" s="125">
        <f>F32</f>
        <v>4148186.97</v>
      </c>
      <c r="G33" s="125">
        <f>G32</f>
        <v>3351813.03</v>
      </c>
    </row>
    <row r="34" spans="1:7" s="196" customFormat="1" ht="18" x14ac:dyDescent="0.25">
      <c r="A34" s="247">
        <v>45406</v>
      </c>
      <c r="B34" s="171">
        <v>0</v>
      </c>
      <c r="C34" s="171">
        <v>11</v>
      </c>
      <c r="D34" s="171">
        <v>1</v>
      </c>
      <c r="E34" s="172">
        <v>0</v>
      </c>
      <c r="F34" s="172">
        <f>4208867.78</f>
        <v>4208867.78</v>
      </c>
      <c r="G34" s="172">
        <f>7500000-F34</f>
        <v>3291132.2199999997</v>
      </c>
    </row>
    <row r="35" spans="1:7" s="196" customFormat="1" ht="18" x14ac:dyDescent="0.25">
      <c r="A35" s="133"/>
      <c r="B35" s="128"/>
      <c r="C35" s="128"/>
      <c r="D35" s="128"/>
      <c r="E35" s="125"/>
      <c r="F35" s="125"/>
      <c r="G35" s="125"/>
    </row>
    <row r="36" spans="1:7" ht="18.75" thickBot="1" x14ac:dyDescent="0.3">
      <c r="A36" s="134" t="s">
        <v>0</v>
      </c>
      <c r="B36" s="83"/>
      <c r="C36" s="83">
        <f>C34</f>
        <v>11</v>
      </c>
      <c r="D36" s="83">
        <f>SUM(D4:D34)</f>
        <v>42</v>
      </c>
      <c r="E36" s="75">
        <f>SUM(E4:E34)</f>
        <v>6820812.4700000007</v>
      </c>
      <c r="F36" s="195">
        <f>F34</f>
        <v>4208867.78</v>
      </c>
      <c r="G36" s="75">
        <f>G34</f>
        <v>3291132.2199999997</v>
      </c>
    </row>
    <row r="37" spans="1:7" ht="13.5" thickTop="1"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49"/>
  <sheetViews>
    <sheetView topLeftCell="A23" zoomScale="90" zoomScaleNormal="90" workbookViewId="0">
      <selection activeCell="F1" sqref="F1"/>
    </sheetView>
  </sheetViews>
  <sheetFormatPr defaultRowHeight="12.75" x14ac:dyDescent="0.2"/>
  <cols>
    <col min="1" max="1" width="29" customWidth="1"/>
    <col min="2" max="2" width="22.42578125" customWidth="1"/>
    <col min="3" max="3" width="15.28515625" customWidth="1"/>
    <col min="4" max="4" width="16.42578125" customWidth="1"/>
    <col min="5" max="5" width="25.7109375" customWidth="1"/>
    <col min="6" max="6" width="28.140625" customWidth="1"/>
    <col min="7" max="7" width="32" bestFit="1" customWidth="1"/>
  </cols>
  <sheetData>
    <row r="1" spans="1:7" ht="18" x14ac:dyDescent="0.25">
      <c r="A1" s="216" t="s">
        <v>3</v>
      </c>
      <c r="B1" s="217"/>
      <c r="C1" s="217"/>
      <c r="D1" s="218"/>
      <c r="E1" s="217"/>
      <c r="F1" s="219">
        <v>45406</v>
      </c>
      <c r="G1" s="220" t="s">
        <v>43</v>
      </c>
    </row>
    <row r="2" spans="1:7" ht="18" x14ac:dyDescent="0.25">
      <c r="A2" s="6"/>
      <c r="B2" s="62"/>
      <c r="C2" s="62"/>
      <c r="D2" s="7"/>
      <c r="E2" s="62"/>
      <c r="F2" s="62"/>
      <c r="G2" s="62"/>
    </row>
    <row r="3" spans="1:7" ht="54" x14ac:dyDescent="0.2">
      <c r="A3" s="129" t="s">
        <v>52</v>
      </c>
      <c r="B3" s="33" t="s">
        <v>5</v>
      </c>
      <c r="C3" s="30" t="s">
        <v>2</v>
      </c>
      <c r="D3" s="30" t="s">
        <v>4</v>
      </c>
      <c r="E3" s="31" t="s">
        <v>12</v>
      </c>
      <c r="F3" s="31" t="s">
        <v>14</v>
      </c>
      <c r="G3" s="31" t="s">
        <v>13</v>
      </c>
    </row>
    <row r="4" spans="1:7" ht="18" x14ac:dyDescent="0.25">
      <c r="A4" s="132">
        <v>44105</v>
      </c>
      <c r="B4" s="64">
        <v>0</v>
      </c>
      <c r="C4" s="64">
        <v>0</v>
      </c>
      <c r="D4" s="64">
        <v>0</v>
      </c>
      <c r="E4" s="136">
        <v>0</v>
      </c>
      <c r="F4" s="136">
        <v>0</v>
      </c>
      <c r="G4" s="238" t="s">
        <v>26</v>
      </c>
    </row>
    <row r="5" spans="1:7" ht="18" x14ac:dyDescent="0.25">
      <c r="A5" s="133">
        <v>44153</v>
      </c>
      <c r="B5" s="127">
        <v>3</v>
      </c>
      <c r="C5" s="127">
        <v>3</v>
      </c>
      <c r="D5" s="127">
        <v>0</v>
      </c>
      <c r="E5" s="89">
        <v>0</v>
      </c>
      <c r="F5" s="89" t="s">
        <v>26</v>
      </c>
      <c r="G5" s="239" t="s">
        <v>26</v>
      </c>
    </row>
    <row r="6" spans="1:7" ht="18" x14ac:dyDescent="0.25">
      <c r="A6" s="132">
        <v>44166</v>
      </c>
      <c r="B6" s="64">
        <v>2</v>
      </c>
      <c r="C6" s="64">
        <v>5</v>
      </c>
      <c r="D6" s="64">
        <v>0</v>
      </c>
      <c r="E6" s="136">
        <v>0</v>
      </c>
      <c r="F6" s="136">
        <v>990000</v>
      </c>
      <c r="G6" s="136">
        <f>7500000-F6</f>
        <v>6510000</v>
      </c>
    </row>
    <row r="7" spans="1:7" ht="18" x14ac:dyDescent="0.25">
      <c r="A7" s="135">
        <v>44215</v>
      </c>
      <c r="B7" s="128">
        <v>3</v>
      </c>
      <c r="C7" s="128">
        <v>8</v>
      </c>
      <c r="D7" s="128">
        <v>0</v>
      </c>
      <c r="E7" s="239">
        <v>0</v>
      </c>
      <c r="F7" s="239">
        <v>1510000</v>
      </c>
      <c r="G7" s="89">
        <f>7500000-F7</f>
        <v>5990000</v>
      </c>
    </row>
    <row r="8" spans="1:7" s="196" customFormat="1" ht="18" x14ac:dyDescent="0.25">
      <c r="A8" s="130">
        <v>44228</v>
      </c>
      <c r="B8" s="22">
        <v>14</v>
      </c>
      <c r="C8" s="22">
        <v>21</v>
      </c>
      <c r="D8" s="22">
        <v>1</v>
      </c>
      <c r="E8" s="240">
        <v>0</v>
      </c>
      <c r="F8" s="241">
        <v>9005000</v>
      </c>
      <c r="G8" s="136" t="s">
        <v>26</v>
      </c>
    </row>
    <row r="9" spans="1:7" ht="18" x14ac:dyDescent="0.25">
      <c r="A9" s="135">
        <v>44256</v>
      </c>
      <c r="B9" s="128">
        <v>5</v>
      </c>
      <c r="C9" s="128">
        <v>25</v>
      </c>
      <c r="D9" s="128">
        <v>1</v>
      </c>
      <c r="E9" s="239">
        <v>0</v>
      </c>
      <c r="F9" s="239">
        <v>9595000</v>
      </c>
      <c r="G9" s="239" t="s">
        <v>26</v>
      </c>
    </row>
    <row r="10" spans="1:7" s="196" customFormat="1" ht="18" x14ac:dyDescent="0.25">
      <c r="A10" s="130">
        <v>44305</v>
      </c>
      <c r="B10" s="22">
        <v>7</v>
      </c>
      <c r="C10" s="22">
        <v>31</v>
      </c>
      <c r="D10" s="22">
        <v>1</v>
      </c>
      <c r="E10" s="240">
        <v>39980</v>
      </c>
      <c r="F10" s="241">
        <v>8661247</v>
      </c>
      <c r="G10" s="241" t="s">
        <v>26</v>
      </c>
    </row>
    <row r="11" spans="1:7" s="196" customFormat="1" ht="18" x14ac:dyDescent="0.25">
      <c r="A11" s="135">
        <v>44317</v>
      </c>
      <c r="B11" s="128">
        <v>2</v>
      </c>
      <c r="C11" s="128">
        <v>30</v>
      </c>
      <c r="D11" s="128">
        <v>3</v>
      </c>
      <c r="E11" s="239">
        <v>0</v>
      </c>
      <c r="F11" s="239">
        <v>8636247</v>
      </c>
      <c r="G11" s="239" t="s">
        <v>26</v>
      </c>
    </row>
    <row r="12" spans="1:7" s="196" customFormat="1" ht="18" x14ac:dyDescent="0.25">
      <c r="A12" s="130">
        <v>44348</v>
      </c>
      <c r="B12" s="22">
        <v>2</v>
      </c>
      <c r="C12" s="22">
        <v>28</v>
      </c>
      <c r="D12" s="22">
        <v>4</v>
      </c>
      <c r="E12" s="240">
        <v>127739</v>
      </c>
      <c r="F12" s="241">
        <v>8748547</v>
      </c>
      <c r="G12" s="241" t="s">
        <v>26</v>
      </c>
    </row>
    <row r="13" spans="1:7" s="196" customFormat="1" ht="18" x14ac:dyDescent="0.25">
      <c r="A13" s="135">
        <v>44378</v>
      </c>
      <c r="B13" s="128">
        <v>12</v>
      </c>
      <c r="C13" s="128">
        <v>40</v>
      </c>
      <c r="D13" s="128">
        <v>0</v>
      </c>
      <c r="E13" s="239">
        <v>0</v>
      </c>
      <c r="F13" s="239">
        <v>8730571.5199999996</v>
      </c>
      <c r="G13" s="239" t="s">
        <v>26</v>
      </c>
    </row>
    <row r="14" spans="1:7" s="196" customFormat="1" ht="18" x14ac:dyDescent="0.25">
      <c r="A14" s="130">
        <v>44428</v>
      </c>
      <c r="B14" s="22">
        <v>5</v>
      </c>
      <c r="C14" s="22">
        <v>41</v>
      </c>
      <c r="D14" s="22">
        <v>4</v>
      </c>
      <c r="E14" s="241">
        <v>0</v>
      </c>
      <c r="F14" s="241">
        <v>10654629.33</v>
      </c>
      <c r="G14" s="241" t="s">
        <v>26</v>
      </c>
    </row>
    <row r="15" spans="1:7" s="196" customFormat="1" ht="18" x14ac:dyDescent="0.25">
      <c r="A15" s="135">
        <v>44459</v>
      </c>
      <c r="B15" s="128">
        <v>1</v>
      </c>
      <c r="C15" s="128">
        <v>40</v>
      </c>
      <c r="D15" s="128">
        <v>2</v>
      </c>
      <c r="E15" s="239">
        <v>470340.39</v>
      </c>
      <c r="F15" s="239">
        <v>10949969.720000001</v>
      </c>
      <c r="G15" s="239" t="s">
        <v>26</v>
      </c>
    </row>
    <row r="16" spans="1:7" s="196" customFormat="1" ht="18" x14ac:dyDescent="0.25">
      <c r="A16" s="130">
        <v>44489</v>
      </c>
      <c r="B16" s="22">
        <v>4</v>
      </c>
      <c r="C16" s="22">
        <v>43</v>
      </c>
      <c r="D16" s="22">
        <v>1</v>
      </c>
      <c r="E16" s="241">
        <v>0</v>
      </c>
      <c r="F16" s="241">
        <v>12294969.720000001</v>
      </c>
      <c r="G16" s="241"/>
    </row>
    <row r="17" spans="1:7" s="196" customFormat="1" ht="18" x14ac:dyDescent="0.25">
      <c r="A17" s="135">
        <v>44521</v>
      </c>
      <c r="B17" s="128">
        <v>1</v>
      </c>
      <c r="C17" s="128">
        <v>44</v>
      </c>
      <c r="D17" s="128">
        <v>0</v>
      </c>
      <c r="E17" s="239">
        <v>0</v>
      </c>
      <c r="F17" s="239">
        <v>13594969.720000001</v>
      </c>
      <c r="G17" s="239" t="s">
        <v>26</v>
      </c>
    </row>
    <row r="18" spans="1:7" s="196" customFormat="1" ht="18" x14ac:dyDescent="0.25">
      <c r="A18" s="200">
        <v>44551</v>
      </c>
      <c r="B18" s="171">
        <v>0</v>
      </c>
      <c r="C18" s="171">
        <v>44</v>
      </c>
      <c r="D18" s="171">
        <v>0</v>
      </c>
      <c r="E18" s="172">
        <v>0</v>
      </c>
      <c r="F18" s="172">
        <f>F17</f>
        <v>13594969.720000001</v>
      </c>
      <c r="G18" s="172" t="s">
        <v>26</v>
      </c>
    </row>
    <row r="19" spans="1:7" s="196" customFormat="1" ht="18" x14ac:dyDescent="0.25">
      <c r="A19" s="135">
        <v>44583</v>
      </c>
      <c r="B19" s="128">
        <v>0</v>
      </c>
      <c r="C19" s="128">
        <v>41</v>
      </c>
      <c r="D19" s="128">
        <v>3</v>
      </c>
      <c r="E19" s="125">
        <v>0</v>
      </c>
      <c r="F19" s="125">
        <v>13494969.720000001</v>
      </c>
      <c r="G19" s="125" t="s">
        <v>26</v>
      </c>
    </row>
    <row r="20" spans="1:7" s="196" customFormat="1" ht="18" x14ac:dyDescent="0.25">
      <c r="A20" s="200">
        <v>44614</v>
      </c>
      <c r="B20" s="171">
        <v>1</v>
      </c>
      <c r="C20" s="171">
        <v>38</v>
      </c>
      <c r="D20" s="171">
        <v>4</v>
      </c>
      <c r="E20" s="172">
        <v>8979.2199999999993</v>
      </c>
      <c r="F20" s="172">
        <v>11697832.210000001</v>
      </c>
      <c r="G20" s="172" t="s">
        <v>26</v>
      </c>
    </row>
    <row r="21" spans="1:7" s="196" customFormat="1" ht="18" x14ac:dyDescent="0.25">
      <c r="A21" s="135">
        <v>44642</v>
      </c>
      <c r="B21" s="128">
        <v>0</v>
      </c>
      <c r="C21" s="128">
        <v>38</v>
      </c>
      <c r="D21" s="128">
        <v>0</v>
      </c>
      <c r="E21" s="125">
        <v>0</v>
      </c>
      <c r="F21" s="125">
        <f>F20</f>
        <v>11697832.210000001</v>
      </c>
      <c r="G21" s="125" t="str">
        <f>G20</f>
        <v>TBD</v>
      </c>
    </row>
    <row r="22" spans="1:7" s="196" customFormat="1" ht="18" x14ac:dyDescent="0.25">
      <c r="A22" s="200">
        <v>44673</v>
      </c>
      <c r="B22" s="171">
        <v>0</v>
      </c>
      <c r="C22" s="171">
        <v>34</v>
      </c>
      <c r="D22" s="171">
        <v>4</v>
      </c>
      <c r="E22" s="172">
        <v>102349.51</v>
      </c>
      <c r="F22" s="172">
        <v>11697832.210000001</v>
      </c>
      <c r="G22" s="172" t="s">
        <v>26</v>
      </c>
    </row>
    <row r="23" spans="1:7" s="196" customFormat="1" ht="18" x14ac:dyDescent="0.25">
      <c r="A23" s="135">
        <v>44703</v>
      </c>
      <c r="B23" s="128">
        <v>0</v>
      </c>
      <c r="C23" s="128">
        <v>32</v>
      </c>
      <c r="D23" s="128">
        <v>2</v>
      </c>
      <c r="E23" s="125">
        <v>0</v>
      </c>
      <c r="F23" s="125">
        <v>10761213.35</v>
      </c>
      <c r="G23" s="125" t="s">
        <v>26</v>
      </c>
    </row>
    <row r="24" spans="1:7" s="196" customFormat="1" ht="18" x14ac:dyDescent="0.25">
      <c r="A24" s="200">
        <v>44734</v>
      </c>
      <c r="B24" s="171">
        <v>0</v>
      </c>
      <c r="C24" s="171">
        <v>30</v>
      </c>
      <c r="D24" s="171">
        <v>2</v>
      </c>
      <c r="E24" s="172">
        <v>0</v>
      </c>
      <c r="F24" s="172">
        <f>F23</f>
        <v>10761213.35</v>
      </c>
      <c r="G24" s="172" t="s">
        <v>26</v>
      </c>
    </row>
    <row r="25" spans="1:7" s="196" customFormat="1" ht="18" x14ac:dyDescent="0.25">
      <c r="A25" s="135">
        <v>44764</v>
      </c>
      <c r="B25" s="128">
        <v>0</v>
      </c>
      <c r="C25" s="128">
        <v>27</v>
      </c>
      <c r="D25" s="128">
        <v>3</v>
      </c>
      <c r="E25" s="125">
        <v>637617.23</v>
      </c>
      <c r="F25" s="125">
        <v>10627121.720000001</v>
      </c>
      <c r="G25" s="125" t="s">
        <v>26</v>
      </c>
    </row>
    <row r="26" spans="1:7" s="196" customFormat="1" ht="18" x14ac:dyDescent="0.25">
      <c r="A26" s="200">
        <v>44795</v>
      </c>
      <c r="B26" s="171">
        <v>0</v>
      </c>
      <c r="C26" s="171">
        <v>27</v>
      </c>
      <c r="D26" s="171">
        <v>0</v>
      </c>
      <c r="E26" s="172">
        <v>0</v>
      </c>
      <c r="F26" s="172">
        <v>10410747.970000001</v>
      </c>
      <c r="G26" s="172" t="s">
        <v>26</v>
      </c>
    </row>
    <row r="27" spans="1:7" s="196" customFormat="1" ht="18" x14ac:dyDescent="0.25">
      <c r="A27" s="135">
        <v>44826</v>
      </c>
      <c r="B27" s="128">
        <v>0</v>
      </c>
      <c r="C27" s="128">
        <v>24</v>
      </c>
      <c r="D27" s="128">
        <v>3</v>
      </c>
      <c r="E27" s="125">
        <v>80498.69</v>
      </c>
      <c r="F27" s="125">
        <v>10233447.970000001</v>
      </c>
      <c r="G27" s="125" t="s">
        <v>26</v>
      </c>
    </row>
    <row r="28" spans="1:7" s="196" customFormat="1" ht="18" x14ac:dyDescent="0.25">
      <c r="A28" s="200">
        <v>44856</v>
      </c>
      <c r="B28" s="171">
        <v>0</v>
      </c>
      <c r="C28" s="171">
        <v>23</v>
      </c>
      <c r="D28" s="171">
        <v>1</v>
      </c>
      <c r="E28" s="172">
        <v>0</v>
      </c>
      <c r="F28" s="172">
        <f>F27</f>
        <v>10233447.970000001</v>
      </c>
      <c r="G28" s="172" t="str">
        <f>G27</f>
        <v>TBD</v>
      </c>
    </row>
    <row r="29" spans="1:7" s="196" customFormat="1" ht="18" x14ac:dyDescent="0.25">
      <c r="A29" s="135">
        <v>44887</v>
      </c>
      <c r="B29" s="128">
        <v>0</v>
      </c>
      <c r="C29" s="128">
        <v>21</v>
      </c>
      <c r="D29" s="128">
        <v>2</v>
      </c>
      <c r="E29" s="125">
        <v>728380.58</v>
      </c>
      <c r="F29" s="125">
        <v>10286828.550000001</v>
      </c>
      <c r="G29" s="125" t="s">
        <v>26</v>
      </c>
    </row>
    <row r="30" spans="1:7" s="196" customFormat="1" ht="18" x14ac:dyDescent="0.25">
      <c r="A30" s="200">
        <v>44926</v>
      </c>
      <c r="B30" s="171">
        <v>0</v>
      </c>
      <c r="C30" s="171">
        <v>20</v>
      </c>
      <c r="D30" s="171">
        <v>1</v>
      </c>
      <c r="E30" s="172">
        <v>495400.75</v>
      </c>
      <c r="F30" s="172">
        <v>10332229.300000001</v>
      </c>
      <c r="G30" s="172" t="s">
        <v>26</v>
      </c>
    </row>
    <row r="31" spans="1:7" s="196" customFormat="1" ht="18" x14ac:dyDescent="0.25">
      <c r="A31" s="135">
        <v>44949</v>
      </c>
      <c r="B31" s="128">
        <v>0</v>
      </c>
      <c r="C31" s="128">
        <v>19</v>
      </c>
      <c r="D31" s="128">
        <v>1</v>
      </c>
      <c r="E31" s="125">
        <v>0</v>
      </c>
      <c r="F31" s="125">
        <v>10282229.300000001</v>
      </c>
      <c r="G31" s="125" t="s">
        <v>26</v>
      </c>
    </row>
    <row r="32" spans="1:7" s="196" customFormat="1" ht="18" x14ac:dyDescent="0.25">
      <c r="A32" s="200">
        <v>44980</v>
      </c>
      <c r="B32" s="171">
        <v>0</v>
      </c>
      <c r="C32" s="171">
        <v>19</v>
      </c>
      <c r="D32" s="171">
        <v>0</v>
      </c>
      <c r="E32" s="172">
        <v>0</v>
      </c>
      <c r="F32" s="172">
        <f>F31</f>
        <v>10282229.300000001</v>
      </c>
      <c r="G32" s="172" t="s">
        <v>26</v>
      </c>
    </row>
    <row r="33" spans="1:7" s="196" customFormat="1" ht="18" x14ac:dyDescent="0.25">
      <c r="A33" s="135">
        <v>45008</v>
      </c>
      <c r="B33" s="128">
        <v>0</v>
      </c>
      <c r="C33" s="128">
        <v>19</v>
      </c>
      <c r="D33" s="128">
        <v>0</v>
      </c>
      <c r="E33" s="125">
        <v>0</v>
      </c>
      <c r="F33" s="125">
        <v>10124981.300000001</v>
      </c>
      <c r="G33" s="125" t="s">
        <v>26</v>
      </c>
    </row>
    <row r="34" spans="1:7" s="196" customFormat="1" ht="18" x14ac:dyDescent="0.25">
      <c r="A34" s="200">
        <v>45039</v>
      </c>
      <c r="B34" s="171">
        <v>0</v>
      </c>
      <c r="C34" s="171">
        <v>19</v>
      </c>
      <c r="D34" s="171">
        <v>0</v>
      </c>
      <c r="E34" s="172">
        <v>0</v>
      </c>
      <c r="F34" s="172">
        <f>F33</f>
        <v>10124981.300000001</v>
      </c>
      <c r="G34" s="172" t="s">
        <v>26</v>
      </c>
    </row>
    <row r="35" spans="1:7" s="196" customFormat="1" ht="18" x14ac:dyDescent="0.25">
      <c r="A35" s="135">
        <v>45069</v>
      </c>
      <c r="B35" s="128">
        <v>0</v>
      </c>
      <c r="C35" s="128">
        <v>18</v>
      </c>
      <c r="D35" s="128">
        <v>1</v>
      </c>
      <c r="E35" s="125">
        <v>116.05</v>
      </c>
      <c r="F35" s="125">
        <f>F34</f>
        <v>10124981.300000001</v>
      </c>
      <c r="G35" s="125" t="s">
        <v>26</v>
      </c>
    </row>
    <row r="36" spans="1:7" s="196" customFormat="1" ht="18" x14ac:dyDescent="0.25">
      <c r="A36" s="200">
        <v>45100</v>
      </c>
      <c r="B36" s="171">
        <v>0</v>
      </c>
      <c r="C36" s="171">
        <v>17</v>
      </c>
      <c r="D36" s="171">
        <v>1</v>
      </c>
      <c r="E36" s="172">
        <v>1667.36</v>
      </c>
      <c r="F36" s="172">
        <v>9492021.3000000007</v>
      </c>
      <c r="G36" s="172" t="s">
        <v>26</v>
      </c>
    </row>
    <row r="37" spans="1:7" s="196" customFormat="1" ht="18" x14ac:dyDescent="0.25">
      <c r="A37" s="135">
        <v>45130</v>
      </c>
      <c r="B37" s="128">
        <v>0</v>
      </c>
      <c r="C37" s="128">
        <v>15</v>
      </c>
      <c r="D37" s="128">
        <v>2</v>
      </c>
      <c r="E37" s="125">
        <f>589834.56+(77777.82-25000)</f>
        <v>642612.38000000012</v>
      </c>
      <c r="F37" s="125">
        <v>9744743.1999999993</v>
      </c>
      <c r="G37" s="125" t="str">
        <f>G36</f>
        <v>TBD</v>
      </c>
    </row>
    <row r="38" spans="1:7" s="196" customFormat="1" ht="18" x14ac:dyDescent="0.25">
      <c r="A38" s="200">
        <v>45161</v>
      </c>
      <c r="B38" s="171">
        <v>0</v>
      </c>
      <c r="C38" s="171">
        <v>15</v>
      </c>
      <c r="D38" s="171">
        <v>0</v>
      </c>
      <c r="E38" s="172">
        <v>0</v>
      </c>
      <c r="F38" s="172">
        <f>F37</f>
        <v>9744743.1999999993</v>
      </c>
      <c r="G38" s="172" t="str">
        <f>G37</f>
        <v>TBD</v>
      </c>
    </row>
    <row r="39" spans="1:7" s="196" customFormat="1" ht="18" x14ac:dyDescent="0.25">
      <c r="A39" s="135">
        <v>45192</v>
      </c>
      <c r="B39" s="128">
        <v>0</v>
      </c>
      <c r="C39" s="128">
        <v>9</v>
      </c>
      <c r="D39" s="128">
        <v>6</v>
      </c>
      <c r="E39" s="125">
        <v>325432.2</v>
      </c>
      <c r="F39" s="125">
        <v>9366879.9199999999</v>
      </c>
      <c r="G39" s="125" t="s">
        <v>26</v>
      </c>
    </row>
    <row r="40" spans="1:7" s="196" customFormat="1" ht="18" x14ac:dyDescent="0.25">
      <c r="A40" s="200">
        <v>45222</v>
      </c>
      <c r="B40" s="171">
        <v>0</v>
      </c>
      <c r="C40" s="171">
        <v>9</v>
      </c>
      <c r="D40" s="171">
        <v>0</v>
      </c>
      <c r="E40" s="172">
        <v>0</v>
      </c>
      <c r="F40" s="172">
        <f>F39</f>
        <v>9366879.9199999999</v>
      </c>
      <c r="G40" s="172" t="s">
        <v>26</v>
      </c>
    </row>
    <row r="41" spans="1:7" s="196" customFormat="1" ht="18" x14ac:dyDescent="0.25">
      <c r="A41" s="135">
        <v>45253</v>
      </c>
      <c r="B41" s="128">
        <v>0</v>
      </c>
      <c r="C41" s="128">
        <v>9</v>
      </c>
      <c r="D41" s="128">
        <v>0</v>
      </c>
      <c r="E41" s="125">
        <v>0</v>
      </c>
      <c r="F41" s="125">
        <v>9405492.2400000002</v>
      </c>
      <c r="G41" s="125" t="s">
        <v>26</v>
      </c>
    </row>
    <row r="42" spans="1:7" s="196" customFormat="1" ht="18" x14ac:dyDescent="0.25">
      <c r="A42" s="200">
        <v>45283</v>
      </c>
      <c r="B42" s="171">
        <v>0</v>
      </c>
      <c r="C42" s="171">
        <v>9</v>
      </c>
      <c r="D42" s="171">
        <v>0</v>
      </c>
      <c r="E42" s="172">
        <v>0</v>
      </c>
      <c r="F42" s="172">
        <f>F41</f>
        <v>9405492.2400000002</v>
      </c>
      <c r="G42" s="172" t="s">
        <v>26</v>
      </c>
    </row>
    <row r="43" spans="1:7" s="196" customFormat="1" ht="18" x14ac:dyDescent="0.25">
      <c r="A43" s="135">
        <v>45315</v>
      </c>
      <c r="B43" s="128">
        <v>0</v>
      </c>
      <c r="C43" s="128">
        <v>6</v>
      </c>
      <c r="D43" s="128">
        <v>3</v>
      </c>
      <c r="E43" s="125">
        <v>536147.23</v>
      </c>
      <c r="F43" s="125">
        <v>9417300.3000000007</v>
      </c>
      <c r="G43" s="125" t="s">
        <v>26</v>
      </c>
    </row>
    <row r="44" spans="1:7" s="196" customFormat="1" ht="18" x14ac:dyDescent="0.25">
      <c r="A44" s="200">
        <v>45346</v>
      </c>
      <c r="B44" s="171">
        <v>0</v>
      </c>
      <c r="C44" s="171">
        <v>6</v>
      </c>
      <c r="D44" s="171">
        <v>0</v>
      </c>
      <c r="E44" s="172">
        <v>0</v>
      </c>
      <c r="F44" s="172">
        <f>F43</f>
        <v>9417300.3000000007</v>
      </c>
      <c r="G44" s="172" t="s">
        <v>26</v>
      </c>
    </row>
    <row r="45" spans="1:7" s="196" customFormat="1" ht="18" x14ac:dyDescent="0.25">
      <c r="A45" s="135">
        <v>45375</v>
      </c>
      <c r="B45" s="128">
        <v>0</v>
      </c>
      <c r="C45" s="128">
        <v>5</v>
      </c>
      <c r="D45" s="128">
        <v>1</v>
      </c>
      <c r="E45" s="125">
        <v>0</v>
      </c>
      <c r="F45" s="125">
        <v>7917300.2999999998</v>
      </c>
      <c r="G45" s="125" t="s">
        <v>26</v>
      </c>
    </row>
    <row r="46" spans="1:7" s="196" customFormat="1" ht="18" x14ac:dyDescent="0.25">
      <c r="A46" s="200">
        <v>45406</v>
      </c>
      <c r="B46" s="171">
        <v>0</v>
      </c>
      <c r="C46" s="171">
        <v>5</v>
      </c>
      <c r="D46" s="171">
        <v>0</v>
      </c>
      <c r="E46" s="172">
        <v>0</v>
      </c>
      <c r="F46" s="172">
        <f>F45</f>
        <v>7917300.2999999998</v>
      </c>
      <c r="G46" s="172" t="s">
        <v>26</v>
      </c>
    </row>
    <row r="47" spans="1:7" s="196" customFormat="1" ht="18" x14ac:dyDescent="0.25">
      <c r="A47" s="135"/>
      <c r="B47" s="128"/>
      <c r="C47" s="128"/>
      <c r="D47" s="128"/>
      <c r="E47" s="125"/>
      <c r="F47" s="125"/>
      <c r="G47" s="125"/>
    </row>
    <row r="48" spans="1:7" ht="18.75" thickBot="1" x14ac:dyDescent="0.3">
      <c r="A48" s="134" t="s">
        <v>0</v>
      </c>
      <c r="B48" s="83"/>
      <c r="C48" s="83">
        <f>C45</f>
        <v>5</v>
      </c>
      <c r="D48" s="83">
        <f>SUM(D4:D46)</f>
        <v>57</v>
      </c>
      <c r="E48" s="75">
        <f>SUM(E4:E45)</f>
        <v>4197260.59</v>
      </c>
      <c r="F48" s="195">
        <f>F45</f>
        <v>7917300.2999999998</v>
      </c>
      <c r="G48" s="75" t="str">
        <f>G15</f>
        <v>TBD</v>
      </c>
    </row>
    <row r="49" ht="13.5" thickTop="1"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61"/>
  <sheetViews>
    <sheetView zoomScale="90" zoomScaleNormal="90" workbookViewId="0">
      <selection activeCell="F1" sqref="F1"/>
    </sheetView>
  </sheetViews>
  <sheetFormatPr defaultRowHeight="12.75" x14ac:dyDescent="0.2"/>
  <cols>
    <col min="1" max="1" width="29" customWidth="1"/>
    <col min="2" max="2" width="22.42578125" customWidth="1"/>
    <col min="3" max="3" width="15.28515625" customWidth="1"/>
    <col min="4" max="4" width="16.42578125" customWidth="1"/>
    <col min="5" max="5" width="25.7109375" customWidth="1"/>
    <col min="6" max="6" width="28.140625" customWidth="1"/>
    <col min="7" max="7" width="32" bestFit="1" customWidth="1"/>
  </cols>
  <sheetData>
    <row r="1" spans="1:7" ht="18" x14ac:dyDescent="0.25">
      <c r="A1" s="216" t="s">
        <v>3</v>
      </c>
      <c r="B1" s="217"/>
      <c r="C1" s="217"/>
      <c r="D1" s="218"/>
      <c r="E1" s="217"/>
      <c r="F1" s="219">
        <v>45406</v>
      </c>
      <c r="G1" s="220" t="s">
        <v>43</v>
      </c>
    </row>
    <row r="2" spans="1:7" ht="18" x14ac:dyDescent="0.25">
      <c r="A2" s="6"/>
      <c r="B2" s="62"/>
      <c r="C2" s="62"/>
      <c r="D2" s="7"/>
      <c r="E2" s="62"/>
      <c r="F2" s="62"/>
      <c r="G2" s="62"/>
    </row>
    <row r="3" spans="1:7" ht="54" x14ac:dyDescent="0.2">
      <c r="A3" s="129" t="s">
        <v>47</v>
      </c>
      <c r="B3" s="33" t="s">
        <v>5</v>
      </c>
      <c r="C3" s="30" t="s">
        <v>2</v>
      </c>
      <c r="D3" s="30" t="s">
        <v>4</v>
      </c>
      <c r="E3" s="31" t="s">
        <v>12</v>
      </c>
      <c r="F3" s="31" t="s">
        <v>14</v>
      </c>
      <c r="G3" s="31" t="s">
        <v>13</v>
      </c>
    </row>
    <row r="4" spans="1:7" ht="18" x14ac:dyDescent="0.25">
      <c r="A4" s="132">
        <v>43739</v>
      </c>
      <c r="B4" s="64">
        <v>2</v>
      </c>
      <c r="C4" s="64">
        <v>2</v>
      </c>
      <c r="D4" s="64">
        <v>0</v>
      </c>
      <c r="E4" s="136">
        <v>0</v>
      </c>
      <c r="F4" s="136">
        <v>650000</v>
      </c>
      <c r="G4" s="139">
        <f t="shared" ref="G4:G9" si="0">7500000-F4</f>
        <v>6850000</v>
      </c>
    </row>
    <row r="5" spans="1:7" ht="18" x14ac:dyDescent="0.25">
      <c r="A5" s="133">
        <v>43787</v>
      </c>
      <c r="B5" s="127">
        <v>2</v>
      </c>
      <c r="C5" s="127">
        <v>4</v>
      </c>
      <c r="D5" s="127">
        <v>0</v>
      </c>
      <c r="E5" s="89">
        <v>0</v>
      </c>
      <c r="F5" s="89">
        <v>1550000</v>
      </c>
      <c r="G5" s="125">
        <f t="shared" si="0"/>
        <v>5950000</v>
      </c>
    </row>
    <row r="6" spans="1:7" ht="18" x14ac:dyDescent="0.25">
      <c r="A6" s="132">
        <v>43800</v>
      </c>
      <c r="B6" s="64">
        <v>5</v>
      </c>
      <c r="C6" s="64">
        <v>9</v>
      </c>
      <c r="D6" s="64">
        <v>0</v>
      </c>
      <c r="E6" s="136">
        <v>0</v>
      </c>
      <c r="F6" s="136">
        <v>1850000</v>
      </c>
      <c r="G6" s="136">
        <f t="shared" si="0"/>
        <v>5650000</v>
      </c>
    </row>
    <row r="7" spans="1:7" ht="18" x14ac:dyDescent="0.25">
      <c r="A7" s="135">
        <v>43849</v>
      </c>
      <c r="B7" s="128">
        <v>5</v>
      </c>
      <c r="C7" s="128">
        <v>14</v>
      </c>
      <c r="D7" s="128">
        <v>0</v>
      </c>
      <c r="E7" s="125">
        <v>0</v>
      </c>
      <c r="F7" s="125">
        <v>1800000</v>
      </c>
      <c r="G7" s="89">
        <f t="shared" si="0"/>
        <v>5700000</v>
      </c>
    </row>
    <row r="8" spans="1:7" ht="18" x14ac:dyDescent="0.25">
      <c r="A8" s="130">
        <v>43862</v>
      </c>
      <c r="B8" s="22">
        <v>5</v>
      </c>
      <c r="C8" s="22">
        <v>19</v>
      </c>
      <c r="D8" s="22">
        <v>0</v>
      </c>
      <c r="E8" s="70">
        <v>0</v>
      </c>
      <c r="F8" s="70">
        <v>1865000</v>
      </c>
      <c r="G8" s="213">
        <f t="shared" si="0"/>
        <v>5635000</v>
      </c>
    </row>
    <row r="9" spans="1:7" ht="18" x14ac:dyDescent="0.25">
      <c r="A9" s="135">
        <v>43891</v>
      </c>
      <c r="B9" s="128">
        <v>4</v>
      </c>
      <c r="C9" s="128">
        <v>21</v>
      </c>
      <c r="D9" s="128">
        <v>2</v>
      </c>
      <c r="E9" s="125">
        <v>0</v>
      </c>
      <c r="F9" s="125">
        <v>2340000</v>
      </c>
      <c r="G9" s="125">
        <f t="shared" si="0"/>
        <v>5160000</v>
      </c>
    </row>
    <row r="10" spans="1:7" ht="18" x14ac:dyDescent="0.25">
      <c r="A10" s="130">
        <v>43940</v>
      </c>
      <c r="B10" s="22">
        <v>3</v>
      </c>
      <c r="C10" s="22">
        <v>21</v>
      </c>
      <c r="D10" s="22">
        <v>3</v>
      </c>
      <c r="E10" s="70">
        <v>0</v>
      </c>
      <c r="F10" s="70">
        <v>2115000</v>
      </c>
      <c r="G10" s="172">
        <f>7500000-F10</f>
        <v>5385000</v>
      </c>
    </row>
    <row r="11" spans="1:7" ht="18" x14ac:dyDescent="0.25">
      <c r="A11" s="135">
        <v>43952</v>
      </c>
      <c r="B11" s="128">
        <v>3</v>
      </c>
      <c r="C11" s="128">
        <v>22</v>
      </c>
      <c r="D11" s="128">
        <v>2</v>
      </c>
      <c r="E11" s="125">
        <v>0</v>
      </c>
      <c r="F11" s="125">
        <v>2028656.98</v>
      </c>
      <c r="G11" s="125">
        <f>7500000-F11</f>
        <v>5471343.0199999996</v>
      </c>
    </row>
    <row r="12" spans="1:7" ht="18" x14ac:dyDescent="0.25">
      <c r="A12" s="130">
        <v>43983</v>
      </c>
      <c r="B12" s="22">
        <v>4</v>
      </c>
      <c r="C12" s="22">
        <v>25</v>
      </c>
      <c r="D12" s="22">
        <v>1</v>
      </c>
      <c r="E12" s="70">
        <v>135973.88</v>
      </c>
      <c r="F12" s="172">
        <v>2213549.77</v>
      </c>
      <c r="G12" s="172">
        <f>7500000-F12</f>
        <v>5286450.2300000004</v>
      </c>
    </row>
    <row r="13" spans="1:7" ht="18" x14ac:dyDescent="0.25">
      <c r="A13" s="135">
        <v>44013</v>
      </c>
      <c r="B13" s="128">
        <v>1</v>
      </c>
      <c r="C13" s="128">
        <v>22</v>
      </c>
      <c r="D13" s="128">
        <v>4</v>
      </c>
      <c r="E13" s="125">
        <v>0</v>
      </c>
      <c r="F13" s="125">
        <f>F12</f>
        <v>2213549.77</v>
      </c>
      <c r="G13" s="125">
        <f>G12</f>
        <v>5286450.2300000004</v>
      </c>
    </row>
    <row r="14" spans="1:7" ht="18" x14ac:dyDescent="0.25">
      <c r="A14" s="200">
        <v>44063</v>
      </c>
      <c r="B14" s="171">
        <v>2</v>
      </c>
      <c r="C14" s="171">
        <v>21</v>
      </c>
      <c r="D14" s="171">
        <v>3</v>
      </c>
      <c r="E14" s="172">
        <v>0</v>
      </c>
      <c r="F14" s="172">
        <v>2238549.77</v>
      </c>
      <c r="G14" s="172">
        <f>7500000-F14</f>
        <v>5261450.2300000004</v>
      </c>
    </row>
    <row r="15" spans="1:7" ht="18" x14ac:dyDescent="0.25">
      <c r="A15" s="135">
        <v>44094</v>
      </c>
      <c r="B15" s="128">
        <v>1</v>
      </c>
      <c r="C15" s="128">
        <v>20</v>
      </c>
      <c r="D15" s="128">
        <v>2</v>
      </c>
      <c r="E15" s="125">
        <v>3656.98</v>
      </c>
      <c r="F15" s="125">
        <v>2493549.77</v>
      </c>
      <c r="G15" s="125">
        <f>7500000-F15</f>
        <v>5006450.2300000004</v>
      </c>
    </row>
    <row r="16" spans="1:7" ht="18" x14ac:dyDescent="0.25">
      <c r="A16" s="200">
        <v>44124</v>
      </c>
      <c r="B16" s="171">
        <v>2</v>
      </c>
      <c r="C16" s="171">
        <v>20</v>
      </c>
      <c r="D16" s="171">
        <v>2</v>
      </c>
      <c r="E16" s="172">
        <v>82547.649999999994</v>
      </c>
      <c r="F16" s="172">
        <v>2534069.69</v>
      </c>
      <c r="G16" s="172">
        <f>7500000-F16</f>
        <v>4965930.3100000005</v>
      </c>
    </row>
    <row r="17" spans="1:7" ht="18" x14ac:dyDescent="0.25">
      <c r="A17" s="135">
        <v>44155</v>
      </c>
      <c r="B17" s="128">
        <v>0</v>
      </c>
      <c r="C17" s="128">
        <v>19</v>
      </c>
      <c r="D17" s="128">
        <v>1</v>
      </c>
      <c r="E17" s="125">
        <f>126183.44+16054.75</f>
        <v>142238.19</v>
      </c>
      <c r="F17" s="125">
        <v>2495559.5499999998</v>
      </c>
      <c r="G17" s="125">
        <f>7500000-F17</f>
        <v>5004440.45</v>
      </c>
    </row>
    <row r="18" spans="1:7" ht="18" x14ac:dyDescent="0.25">
      <c r="A18" s="200">
        <v>44167</v>
      </c>
      <c r="B18" s="171">
        <v>0</v>
      </c>
      <c r="C18" s="171">
        <v>18</v>
      </c>
      <c r="D18" s="171">
        <v>1</v>
      </c>
      <c r="E18" s="172">
        <v>0</v>
      </c>
      <c r="F18" s="172">
        <v>2670559.5499999998</v>
      </c>
      <c r="G18" s="172">
        <f>7500000-F18</f>
        <v>4829440.45</v>
      </c>
    </row>
    <row r="19" spans="1:7" ht="18" x14ac:dyDescent="0.25">
      <c r="A19" s="135">
        <v>44217</v>
      </c>
      <c r="B19" s="128">
        <v>0</v>
      </c>
      <c r="C19" s="128">
        <v>16</v>
      </c>
      <c r="D19" s="128">
        <v>2</v>
      </c>
      <c r="E19" s="125">
        <f>444411.63+97500.52</f>
        <v>541912.15</v>
      </c>
      <c r="F19" s="125">
        <f>F18</f>
        <v>2670559.5499999998</v>
      </c>
      <c r="G19" s="125">
        <f>G18</f>
        <v>4829440.45</v>
      </c>
    </row>
    <row r="20" spans="1:7" s="196" customFormat="1" ht="18" x14ac:dyDescent="0.25">
      <c r="A20" s="200">
        <v>44248</v>
      </c>
      <c r="B20" s="171">
        <v>0</v>
      </c>
      <c r="C20" s="171">
        <v>15</v>
      </c>
      <c r="D20" s="171">
        <v>1</v>
      </c>
      <c r="E20" s="172">
        <v>0</v>
      </c>
      <c r="F20" s="172">
        <v>2570559.5499999998</v>
      </c>
      <c r="G20" s="172">
        <f>7500000-F20</f>
        <v>4929440.45</v>
      </c>
    </row>
    <row r="21" spans="1:7" ht="18" x14ac:dyDescent="0.25">
      <c r="A21" s="135">
        <v>44276</v>
      </c>
      <c r="B21" s="128">
        <v>0</v>
      </c>
      <c r="C21" s="128">
        <v>14</v>
      </c>
      <c r="D21" s="128">
        <v>1</v>
      </c>
      <c r="E21" s="125">
        <v>14993.3</v>
      </c>
      <c r="F21" s="125">
        <v>2570559.5499999998</v>
      </c>
      <c r="G21" s="125">
        <f>7500000-F21</f>
        <v>4929440.45</v>
      </c>
    </row>
    <row r="22" spans="1:7" s="196" customFormat="1" ht="18" x14ac:dyDescent="0.25">
      <c r="A22" s="200">
        <v>44307</v>
      </c>
      <c r="B22" s="171">
        <v>2</v>
      </c>
      <c r="C22" s="171">
        <v>13</v>
      </c>
      <c r="D22" s="171">
        <v>1</v>
      </c>
      <c r="E22" s="172">
        <v>84017.12</v>
      </c>
      <c r="F22" s="172">
        <v>3303612.54</v>
      </c>
      <c r="G22" s="172">
        <f>7500000-F22</f>
        <v>4196387.46</v>
      </c>
    </row>
    <row r="23" spans="1:7" s="196" customFormat="1" ht="18" x14ac:dyDescent="0.25">
      <c r="A23" s="135">
        <v>44317</v>
      </c>
      <c r="B23" s="128">
        <v>1</v>
      </c>
      <c r="C23" s="128">
        <v>12</v>
      </c>
      <c r="D23" s="128">
        <v>0</v>
      </c>
      <c r="E23" s="125">
        <v>450538.43</v>
      </c>
      <c r="F23" s="125">
        <v>3241521.38</v>
      </c>
      <c r="G23" s="125">
        <f>7500000-F23</f>
        <v>4258478.62</v>
      </c>
    </row>
    <row r="24" spans="1:7" s="196" customFormat="1" ht="18" x14ac:dyDescent="0.25">
      <c r="A24" s="200">
        <v>44368</v>
      </c>
      <c r="B24" s="171">
        <v>0</v>
      </c>
      <c r="C24" s="171">
        <v>11</v>
      </c>
      <c r="D24" s="171">
        <v>1</v>
      </c>
      <c r="E24" s="172">
        <v>47273.23</v>
      </c>
      <c r="F24" s="172">
        <v>2491521.38</v>
      </c>
      <c r="G24" s="172">
        <f>7500000-F24</f>
        <v>5008478.62</v>
      </c>
    </row>
    <row r="25" spans="1:7" s="196" customFormat="1" ht="18" x14ac:dyDescent="0.25">
      <c r="A25" s="135">
        <v>44398</v>
      </c>
      <c r="B25" s="128">
        <v>0</v>
      </c>
      <c r="C25" s="128">
        <v>9</v>
      </c>
      <c r="D25" s="128">
        <v>2</v>
      </c>
      <c r="E25" s="125">
        <v>0</v>
      </c>
      <c r="F25" s="125">
        <f>F24</f>
        <v>2491521.38</v>
      </c>
      <c r="G25" s="125">
        <f>G24</f>
        <v>5008478.62</v>
      </c>
    </row>
    <row r="26" spans="1:7" s="196" customFormat="1" ht="18" x14ac:dyDescent="0.25">
      <c r="A26" s="200">
        <v>44429</v>
      </c>
      <c r="B26" s="171">
        <v>0</v>
      </c>
      <c r="C26" s="171">
        <v>8</v>
      </c>
      <c r="D26" s="171">
        <v>1</v>
      </c>
      <c r="E26" s="172">
        <v>258746.23999999999</v>
      </c>
      <c r="F26" s="172">
        <v>2396521.38</v>
      </c>
      <c r="G26" s="172">
        <f>7500000-F26</f>
        <v>5103478.62</v>
      </c>
    </row>
    <row r="27" spans="1:7" s="196" customFormat="1" ht="18" x14ac:dyDescent="0.25">
      <c r="A27" s="135">
        <v>44460</v>
      </c>
      <c r="B27" s="128">
        <v>0</v>
      </c>
      <c r="C27" s="128">
        <v>8</v>
      </c>
      <c r="D27" s="128">
        <v>0</v>
      </c>
      <c r="E27" s="125">
        <v>0</v>
      </c>
      <c r="F27" s="125">
        <v>2383819.66</v>
      </c>
      <c r="G27" s="125">
        <f>7500000-F27</f>
        <v>5116180.34</v>
      </c>
    </row>
    <row r="28" spans="1:7" s="196" customFormat="1" ht="18" x14ac:dyDescent="0.25">
      <c r="A28" s="200">
        <v>44490</v>
      </c>
      <c r="B28" s="171">
        <v>0</v>
      </c>
      <c r="C28" s="171">
        <v>7</v>
      </c>
      <c r="D28" s="171">
        <v>1</v>
      </c>
      <c r="E28" s="172">
        <v>187298.28</v>
      </c>
      <c r="F28" s="172">
        <f>F27</f>
        <v>2383819.66</v>
      </c>
      <c r="G28" s="172">
        <f>G27</f>
        <v>5116180.34</v>
      </c>
    </row>
    <row r="29" spans="1:7" s="196" customFormat="1" ht="18" x14ac:dyDescent="0.25">
      <c r="A29" s="135">
        <v>44521</v>
      </c>
      <c r="B29" s="128">
        <v>0</v>
      </c>
      <c r="C29" s="128">
        <v>7</v>
      </c>
      <c r="D29" s="128">
        <v>0</v>
      </c>
      <c r="E29" s="125">
        <v>0</v>
      </c>
      <c r="F29" s="125">
        <f>F28</f>
        <v>2383819.66</v>
      </c>
      <c r="G29" s="125">
        <f>G28</f>
        <v>5116180.34</v>
      </c>
    </row>
    <row r="30" spans="1:7" s="196" customFormat="1" ht="18" x14ac:dyDescent="0.25">
      <c r="A30" s="200">
        <v>44551</v>
      </c>
      <c r="B30" s="171">
        <v>0</v>
      </c>
      <c r="C30" s="171">
        <v>7</v>
      </c>
      <c r="D30" s="171">
        <v>0</v>
      </c>
      <c r="E30" s="172">
        <v>0</v>
      </c>
      <c r="F30" s="172">
        <v>2373571.2999999998</v>
      </c>
      <c r="G30" s="172">
        <f>7500000-F30</f>
        <v>5126428.7</v>
      </c>
    </row>
    <row r="31" spans="1:7" s="196" customFormat="1" ht="18" x14ac:dyDescent="0.25">
      <c r="A31" s="135">
        <v>44583</v>
      </c>
      <c r="B31" s="128">
        <v>0</v>
      </c>
      <c r="C31" s="128">
        <v>7</v>
      </c>
      <c r="D31" s="128">
        <v>0</v>
      </c>
      <c r="E31" s="125">
        <v>367300.25</v>
      </c>
      <c r="F31" s="125">
        <f>F30</f>
        <v>2373571.2999999998</v>
      </c>
      <c r="G31" s="125">
        <f>G30</f>
        <v>5126428.7</v>
      </c>
    </row>
    <row r="32" spans="1:7" s="196" customFormat="1" ht="18" x14ac:dyDescent="0.25">
      <c r="A32" s="200">
        <v>44614</v>
      </c>
      <c r="B32" s="171">
        <v>0</v>
      </c>
      <c r="C32" s="171">
        <v>5</v>
      </c>
      <c r="D32" s="171">
        <v>2</v>
      </c>
      <c r="E32" s="172">
        <v>0</v>
      </c>
      <c r="F32" s="172">
        <f>F31</f>
        <v>2373571.2999999998</v>
      </c>
      <c r="G32" s="172">
        <f>G31</f>
        <v>5126428.7</v>
      </c>
    </row>
    <row r="33" spans="1:7" s="196" customFormat="1" ht="18" x14ac:dyDescent="0.25">
      <c r="A33" s="135">
        <v>44642</v>
      </c>
      <c r="B33" s="128">
        <v>0</v>
      </c>
      <c r="C33" s="128">
        <v>5</v>
      </c>
      <c r="D33" s="128">
        <v>0</v>
      </c>
      <c r="E33" s="125">
        <v>0</v>
      </c>
      <c r="F33" s="125">
        <v>2393043.02</v>
      </c>
      <c r="G33" s="125">
        <f>7500000-F33</f>
        <v>5106956.9800000004</v>
      </c>
    </row>
    <row r="34" spans="1:7" s="196" customFormat="1" ht="18" x14ac:dyDescent="0.25">
      <c r="A34" s="200">
        <v>44673</v>
      </c>
      <c r="B34" s="171">
        <v>0</v>
      </c>
      <c r="C34" s="171">
        <v>3</v>
      </c>
      <c r="D34" s="171">
        <v>2</v>
      </c>
      <c r="E34" s="172">
        <v>49751.64</v>
      </c>
      <c r="F34" s="172">
        <v>2393043.02</v>
      </c>
      <c r="G34" s="172">
        <f>7500000-F34</f>
        <v>5106956.9800000004</v>
      </c>
    </row>
    <row r="35" spans="1:7" s="196" customFormat="1" ht="18" x14ac:dyDescent="0.25">
      <c r="A35" s="135">
        <v>44703</v>
      </c>
      <c r="B35" s="128">
        <v>0</v>
      </c>
      <c r="C35" s="128">
        <v>3</v>
      </c>
      <c r="D35" s="128">
        <v>0</v>
      </c>
      <c r="E35" s="125">
        <v>0</v>
      </c>
      <c r="F35" s="125">
        <f t="shared" ref="F35:G37" si="1">F34</f>
        <v>2393043.02</v>
      </c>
      <c r="G35" s="125">
        <f t="shared" si="1"/>
        <v>5106956.9800000004</v>
      </c>
    </row>
    <row r="36" spans="1:7" s="196" customFormat="1" ht="18" x14ac:dyDescent="0.25">
      <c r="A36" s="200">
        <v>44734</v>
      </c>
      <c r="B36" s="171">
        <v>0</v>
      </c>
      <c r="C36" s="171">
        <v>2</v>
      </c>
      <c r="D36" s="171">
        <v>1</v>
      </c>
      <c r="E36" s="172">
        <v>0</v>
      </c>
      <c r="F36" s="172">
        <f t="shared" si="1"/>
        <v>2393043.02</v>
      </c>
      <c r="G36" s="172">
        <f t="shared" si="1"/>
        <v>5106956.9800000004</v>
      </c>
    </row>
    <row r="37" spans="1:7" s="196" customFormat="1" ht="18" x14ac:dyDescent="0.25">
      <c r="A37" s="135">
        <v>44764</v>
      </c>
      <c r="B37" s="128">
        <v>0</v>
      </c>
      <c r="C37" s="128">
        <v>2</v>
      </c>
      <c r="D37" s="128">
        <v>0</v>
      </c>
      <c r="E37" s="125">
        <v>0</v>
      </c>
      <c r="F37" s="125">
        <f t="shared" si="1"/>
        <v>2393043.02</v>
      </c>
      <c r="G37" s="125">
        <f t="shared" si="1"/>
        <v>5106956.9800000004</v>
      </c>
    </row>
    <row r="38" spans="1:7" s="196" customFormat="1" ht="18" x14ac:dyDescent="0.25">
      <c r="A38" s="200">
        <v>44795</v>
      </c>
      <c r="B38" s="171">
        <v>0</v>
      </c>
      <c r="C38" s="171">
        <v>2</v>
      </c>
      <c r="D38" s="171">
        <v>0</v>
      </c>
      <c r="E38" s="172">
        <v>0</v>
      </c>
      <c r="F38" s="172">
        <f t="shared" ref="F38:G40" si="2">F37</f>
        <v>2393043.02</v>
      </c>
      <c r="G38" s="172">
        <f t="shared" si="2"/>
        <v>5106956.9800000004</v>
      </c>
    </row>
    <row r="39" spans="1:7" s="196" customFormat="1" ht="18" x14ac:dyDescent="0.25">
      <c r="A39" s="135">
        <v>44826</v>
      </c>
      <c r="B39" s="128">
        <v>0</v>
      </c>
      <c r="C39" s="128">
        <v>2</v>
      </c>
      <c r="D39" s="128">
        <v>0</v>
      </c>
      <c r="E39" s="125">
        <v>0</v>
      </c>
      <c r="F39" s="125">
        <f t="shared" si="2"/>
        <v>2393043.02</v>
      </c>
      <c r="G39" s="125">
        <f t="shared" si="2"/>
        <v>5106956.9800000004</v>
      </c>
    </row>
    <row r="40" spans="1:7" s="196" customFormat="1" ht="18" x14ac:dyDescent="0.25">
      <c r="A40" s="200">
        <v>44856</v>
      </c>
      <c r="B40" s="171">
        <v>0</v>
      </c>
      <c r="C40" s="171">
        <v>2</v>
      </c>
      <c r="D40" s="171">
        <v>0</v>
      </c>
      <c r="E40" s="172">
        <v>0</v>
      </c>
      <c r="F40" s="172">
        <f t="shared" si="2"/>
        <v>2393043.02</v>
      </c>
      <c r="G40" s="172">
        <f t="shared" si="2"/>
        <v>5106956.9800000004</v>
      </c>
    </row>
    <row r="41" spans="1:7" s="196" customFormat="1" ht="18" x14ac:dyDescent="0.25">
      <c r="A41" s="135">
        <v>44887</v>
      </c>
      <c r="B41" s="128">
        <v>0</v>
      </c>
      <c r="C41" s="128">
        <v>2</v>
      </c>
      <c r="D41" s="128">
        <v>0</v>
      </c>
      <c r="E41" s="125">
        <v>0</v>
      </c>
      <c r="F41" s="125">
        <f>F40</f>
        <v>2393043.02</v>
      </c>
      <c r="G41" s="125">
        <f>G40</f>
        <v>5106956.9800000004</v>
      </c>
    </row>
    <row r="42" spans="1:7" s="196" customFormat="1" ht="18" x14ac:dyDescent="0.25">
      <c r="A42" s="200">
        <v>44896</v>
      </c>
      <c r="B42" s="171">
        <v>0</v>
      </c>
      <c r="C42" s="171">
        <v>2</v>
      </c>
      <c r="D42" s="171">
        <v>0</v>
      </c>
      <c r="E42" s="172">
        <v>0</v>
      </c>
      <c r="F42" s="172">
        <f>F41</f>
        <v>2393043.02</v>
      </c>
      <c r="G42" s="172">
        <f>G41</f>
        <v>5106956.9800000004</v>
      </c>
    </row>
    <row r="43" spans="1:7" s="196" customFormat="1" ht="18" x14ac:dyDescent="0.25">
      <c r="A43" s="135">
        <v>44949</v>
      </c>
      <c r="B43" s="128">
        <v>0</v>
      </c>
      <c r="C43" s="128">
        <v>2</v>
      </c>
      <c r="D43" s="128">
        <v>0</v>
      </c>
      <c r="E43" s="125">
        <v>0</v>
      </c>
      <c r="F43" s="125">
        <v>2393043.02</v>
      </c>
      <c r="G43" s="125">
        <f>7500000-F43</f>
        <v>5106956.9800000004</v>
      </c>
    </row>
    <row r="44" spans="1:7" s="196" customFormat="1" ht="18" x14ac:dyDescent="0.25">
      <c r="A44" s="200">
        <v>44980</v>
      </c>
      <c r="B44" s="171">
        <v>0</v>
      </c>
      <c r="C44" s="171">
        <v>1</v>
      </c>
      <c r="D44" s="171">
        <v>1</v>
      </c>
      <c r="E44" s="172">
        <v>37151.31</v>
      </c>
      <c r="F44" s="172">
        <v>2355194.33</v>
      </c>
      <c r="G44" s="172">
        <f>7500000-F44</f>
        <v>5144805.67</v>
      </c>
    </row>
    <row r="45" spans="1:7" s="196" customFormat="1" ht="18" x14ac:dyDescent="0.25">
      <c r="A45" s="135">
        <v>44986</v>
      </c>
      <c r="B45" s="128">
        <v>0</v>
      </c>
      <c r="C45" s="128">
        <v>1</v>
      </c>
      <c r="D45" s="128">
        <v>0</v>
      </c>
      <c r="E45" s="125">
        <v>0</v>
      </c>
      <c r="F45" s="125">
        <f>F44</f>
        <v>2355194.33</v>
      </c>
      <c r="G45" s="125">
        <f>G44</f>
        <v>5144805.67</v>
      </c>
    </row>
    <row r="46" spans="1:7" s="196" customFormat="1" ht="18" x14ac:dyDescent="0.25">
      <c r="A46" s="200">
        <v>45039</v>
      </c>
      <c r="B46" s="171">
        <v>0</v>
      </c>
      <c r="C46" s="171">
        <v>1</v>
      </c>
      <c r="D46" s="171">
        <v>0</v>
      </c>
      <c r="E46" s="172">
        <v>0</v>
      </c>
      <c r="F46" s="172">
        <f>F45</f>
        <v>2355194.33</v>
      </c>
      <c r="G46" s="172">
        <f>G45</f>
        <v>5144805.67</v>
      </c>
    </row>
    <row r="47" spans="1:7" s="196" customFormat="1" ht="18" x14ac:dyDescent="0.25">
      <c r="A47" s="135">
        <v>45069</v>
      </c>
      <c r="B47" s="128">
        <v>0</v>
      </c>
      <c r="C47" s="128">
        <v>1</v>
      </c>
      <c r="D47" s="128">
        <v>0</v>
      </c>
      <c r="E47" s="125">
        <v>0</v>
      </c>
      <c r="F47" s="125">
        <v>2355194.33</v>
      </c>
      <c r="G47" s="125">
        <v>5144805.67</v>
      </c>
    </row>
    <row r="48" spans="1:7" s="196" customFormat="1" ht="18" x14ac:dyDescent="0.25">
      <c r="A48" s="200">
        <v>45100</v>
      </c>
      <c r="B48" s="171">
        <v>0</v>
      </c>
      <c r="C48" s="171">
        <v>1</v>
      </c>
      <c r="D48" s="171">
        <v>0</v>
      </c>
      <c r="E48" s="172">
        <v>0</v>
      </c>
      <c r="F48" s="172">
        <f t="shared" ref="F48:G50" si="3">F47</f>
        <v>2355194.33</v>
      </c>
      <c r="G48" s="172">
        <f t="shared" si="3"/>
        <v>5144805.67</v>
      </c>
    </row>
    <row r="49" spans="1:7" s="196" customFormat="1" ht="18" x14ac:dyDescent="0.25">
      <c r="A49" s="135">
        <v>45130</v>
      </c>
      <c r="B49" s="128">
        <v>0</v>
      </c>
      <c r="C49" s="128">
        <v>1</v>
      </c>
      <c r="D49" s="128">
        <v>0</v>
      </c>
      <c r="E49" s="125">
        <v>0</v>
      </c>
      <c r="F49" s="125">
        <f t="shared" si="3"/>
        <v>2355194.33</v>
      </c>
      <c r="G49" s="125">
        <f t="shared" si="3"/>
        <v>5144805.67</v>
      </c>
    </row>
    <row r="50" spans="1:7" s="196" customFormat="1" ht="18" x14ac:dyDescent="0.25">
      <c r="A50" s="200">
        <v>45161</v>
      </c>
      <c r="B50" s="171">
        <v>0</v>
      </c>
      <c r="C50" s="171">
        <v>1</v>
      </c>
      <c r="D50" s="171">
        <v>0</v>
      </c>
      <c r="E50" s="172">
        <v>0</v>
      </c>
      <c r="F50" s="172">
        <f t="shared" si="3"/>
        <v>2355194.33</v>
      </c>
      <c r="G50" s="172">
        <f t="shared" si="3"/>
        <v>5144805.67</v>
      </c>
    </row>
    <row r="51" spans="1:7" s="196" customFormat="1" ht="18" x14ac:dyDescent="0.25">
      <c r="A51" s="135">
        <v>45192</v>
      </c>
      <c r="B51" s="128">
        <v>0</v>
      </c>
      <c r="C51" s="128">
        <v>1</v>
      </c>
      <c r="D51" s="128">
        <v>0</v>
      </c>
      <c r="E51" s="125">
        <v>0</v>
      </c>
      <c r="F51" s="125">
        <f t="shared" ref="F51:G53" si="4">F50</f>
        <v>2355194.33</v>
      </c>
      <c r="G51" s="125">
        <f t="shared" si="4"/>
        <v>5144805.67</v>
      </c>
    </row>
    <row r="52" spans="1:7" s="196" customFormat="1" ht="18" x14ac:dyDescent="0.25">
      <c r="A52" s="200">
        <v>45222</v>
      </c>
      <c r="B52" s="171">
        <v>0</v>
      </c>
      <c r="C52" s="171">
        <v>1</v>
      </c>
      <c r="D52" s="171">
        <v>0</v>
      </c>
      <c r="E52" s="172">
        <v>0</v>
      </c>
      <c r="F52" s="172">
        <f t="shared" si="4"/>
        <v>2355194.33</v>
      </c>
      <c r="G52" s="172">
        <f t="shared" si="4"/>
        <v>5144805.67</v>
      </c>
    </row>
    <row r="53" spans="1:7" s="196" customFormat="1" ht="18" x14ac:dyDescent="0.25">
      <c r="A53" s="135">
        <v>45253</v>
      </c>
      <c r="B53" s="128">
        <v>0</v>
      </c>
      <c r="C53" s="128">
        <v>1</v>
      </c>
      <c r="D53" s="128">
        <v>0</v>
      </c>
      <c r="E53" s="125">
        <v>0</v>
      </c>
      <c r="F53" s="125">
        <f t="shared" si="4"/>
        <v>2355194.33</v>
      </c>
      <c r="G53" s="125">
        <f t="shared" si="4"/>
        <v>5144805.67</v>
      </c>
    </row>
    <row r="54" spans="1:7" s="196" customFormat="1" ht="18" x14ac:dyDescent="0.25">
      <c r="A54" s="200">
        <v>45283</v>
      </c>
      <c r="B54" s="171">
        <v>0</v>
      </c>
      <c r="C54" s="171">
        <v>1</v>
      </c>
      <c r="D54" s="171">
        <v>0</v>
      </c>
      <c r="E54" s="172">
        <v>0</v>
      </c>
      <c r="F54" s="172">
        <f>F53</f>
        <v>2355194.33</v>
      </c>
      <c r="G54" s="172">
        <f>G53</f>
        <v>5144805.67</v>
      </c>
    </row>
    <row r="55" spans="1:7" s="196" customFormat="1" ht="18" x14ac:dyDescent="0.25">
      <c r="A55" s="135">
        <v>45315</v>
      </c>
      <c r="B55" s="128">
        <v>0</v>
      </c>
      <c r="C55" s="128">
        <v>1</v>
      </c>
      <c r="D55" s="128">
        <v>0</v>
      </c>
      <c r="E55" s="125">
        <v>0</v>
      </c>
      <c r="F55" s="125">
        <f>F54</f>
        <v>2355194.33</v>
      </c>
      <c r="G55" s="125">
        <f>G53</f>
        <v>5144805.67</v>
      </c>
    </row>
    <row r="56" spans="1:7" s="196" customFormat="1" ht="18" x14ac:dyDescent="0.25">
      <c r="A56" s="200">
        <v>45346</v>
      </c>
      <c r="B56" s="171">
        <v>0</v>
      </c>
      <c r="C56" s="171">
        <v>1</v>
      </c>
      <c r="D56" s="171">
        <v>0</v>
      </c>
      <c r="E56" s="172">
        <v>0</v>
      </c>
      <c r="F56" s="172">
        <f>F55</f>
        <v>2355194.33</v>
      </c>
      <c r="G56" s="172">
        <f>G55</f>
        <v>5144805.67</v>
      </c>
    </row>
    <row r="57" spans="1:7" s="196" customFormat="1" ht="18" x14ac:dyDescent="0.25">
      <c r="A57" s="135">
        <v>45375</v>
      </c>
      <c r="B57" s="128">
        <v>0</v>
      </c>
      <c r="C57" s="128">
        <v>1</v>
      </c>
      <c r="D57" s="128">
        <v>0</v>
      </c>
      <c r="E57" s="125">
        <v>0</v>
      </c>
      <c r="F57" s="125">
        <f>F56</f>
        <v>2355194.33</v>
      </c>
      <c r="G57" s="125">
        <f>G56</f>
        <v>5144805.67</v>
      </c>
    </row>
    <row r="58" spans="1:7" s="196" customFormat="1" ht="18" x14ac:dyDescent="0.25">
      <c r="A58" s="200">
        <v>45406</v>
      </c>
      <c r="B58" s="171">
        <v>0</v>
      </c>
      <c r="C58" s="171">
        <v>1</v>
      </c>
      <c r="D58" s="171">
        <v>0</v>
      </c>
      <c r="E58" s="172">
        <v>0</v>
      </c>
      <c r="F58" s="172">
        <f>F57</f>
        <v>2355194.33</v>
      </c>
      <c r="G58" s="172">
        <f>G57</f>
        <v>5144805.67</v>
      </c>
    </row>
    <row r="59" spans="1:7" s="196" customFormat="1" ht="18" x14ac:dyDescent="0.25">
      <c r="A59" s="135"/>
      <c r="B59" s="128"/>
      <c r="C59" s="128"/>
      <c r="D59" s="128"/>
      <c r="E59" s="125"/>
      <c r="F59" s="125"/>
      <c r="G59" s="125"/>
    </row>
    <row r="60" spans="1:7" ht="18.75" thickBot="1" x14ac:dyDescent="0.3">
      <c r="A60" s="134" t="s">
        <v>0</v>
      </c>
      <c r="B60" s="83"/>
      <c r="C60" s="83">
        <v>1</v>
      </c>
      <c r="D60" s="83">
        <f>SUM(D4:D58)</f>
        <v>37</v>
      </c>
      <c r="E60" s="75">
        <f>SUM(E4:E58)</f>
        <v>2403398.6500000004</v>
      </c>
      <c r="F60" s="195">
        <f>F44</f>
        <v>2355194.33</v>
      </c>
      <c r="G60" s="75">
        <f>G44</f>
        <v>5144805.67</v>
      </c>
    </row>
    <row r="61" spans="1:7" ht="13.5" thickTop="1"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43"/>
  <sheetViews>
    <sheetView zoomScaleNormal="100" workbookViewId="0">
      <selection activeCell="A29" sqref="A29"/>
    </sheetView>
  </sheetViews>
  <sheetFormatPr defaultRowHeight="12.75" x14ac:dyDescent="0.2"/>
  <cols>
    <col min="1" max="1" width="29" customWidth="1"/>
    <col min="2" max="2" width="22.42578125" customWidth="1"/>
    <col min="3" max="3" width="15.28515625" customWidth="1"/>
    <col min="4" max="4" width="16.42578125" customWidth="1"/>
    <col min="5" max="5" width="25.7109375" customWidth="1"/>
    <col min="6" max="6" width="28.140625" customWidth="1"/>
    <col min="7" max="7" width="29.5703125" customWidth="1"/>
  </cols>
  <sheetData>
    <row r="1" spans="1:7" ht="54" x14ac:dyDescent="0.25">
      <c r="A1" s="216" t="s">
        <v>3</v>
      </c>
      <c r="B1" s="217"/>
      <c r="C1" s="217"/>
      <c r="D1" s="218"/>
      <c r="E1" s="217"/>
      <c r="F1" s="219" t="s">
        <v>22</v>
      </c>
      <c r="G1" s="220" t="s">
        <v>41</v>
      </c>
    </row>
    <row r="2" spans="1:7" ht="18" x14ac:dyDescent="0.25">
      <c r="A2" s="6"/>
      <c r="B2" s="62"/>
      <c r="C2" s="62"/>
      <c r="D2" s="7"/>
      <c r="E2" s="62"/>
      <c r="F2" s="62"/>
      <c r="G2" s="62"/>
    </row>
    <row r="3" spans="1:7" ht="54" x14ac:dyDescent="0.2">
      <c r="A3" s="129" t="s">
        <v>47</v>
      </c>
      <c r="B3" s="33" t="s">
        <v>5</v>
      </c>
      <c r="C3" s="30" t="s">
        <v>2</v>
      </c>
      <c r="D3" s="30" t="s">
        <v>4</v>
      </c>
      <c r="E3" s="31" t="s">
        <v>12</v>
      </c>
      <c r="F3" s="31" t="s">
        <v>14</v>
      </c>
      <c r="G3" s="31" t="s">
        <v>13</v>
      </c>
    </row>
    <row r="4" spans="1:7" ht="18" x14ac:dyDescent="0.25">
      <c r="A4" s="135">
        <v>43647</v>
      </c>
      <c r="B4" s="128">
        <v>0</v>
      </c>
      <c r="C4" s="127">
        <v>0</v>
      </c>
      <c r="D4" s="128">
        <v>0</v>
      </c>
      <c r="E4" s="125">
        <v>0</v>
      </c>
      <c r="F4" s="125">
        <v>0</v>
      </c>
      <c r="G4" s="125">
        <v>10000000</v>
      </c>
    </row>
    <row r="5" spans="1:7" ht="18" x14ac:dyDescent="0.25">
      <c r="A5" s="130">
        <v>43678</v>
      </c>
      <c r="B5" s="22">
        <v>2</v>
      </c>
      <c r="C5" s="64">
        <v>2</v>
      </c>
      <c r="D5" s="22">
        <v>0</v>
      </c>
      <c r="E5" s="70">
        <v>0</v>
      </c>
      <c r="F5" s="70">
        <v>250000</v>
      </c>
      <c r="G5" s="70">
        <f t="shared" ref="G5:G13" si="0">10000000-F5</f>
        <v>9750000</v>
      </c>
    </row>
    <row r="6" spans="1:7" ht="18" x14ac:dyDescent="0.25">
      <c r="A6" s="135">
        <v>43709</v>
      </c>
      <c r="B6" s="128">
        <v>0</v>
      </c>
      <c r="C6" s="127">
        <v>2</v>
      </c>
      <c r="D6" s="128">
        <v>0</v>
      </c>
      <c r="E6" s="125">
        <v>0</v>
      </c>
      <c r="F6" s="125">
        <v>250000</v>
      </c>
      <c r="G6" s="125">
        <f t="shared" si="0"/>
        <v>9750000</v>
      </c>
    </row>
    <row r="7" spans="1:7" ht="18" x14ac:dyDescent="0.25">
      <c r="A7" s="132">
        <v>43739</v>
      </c>
      <c r="B7" s="64">
        <v>2</v>
      </c>
      <c r="C7" s="64">
        <v>4</v>
      </c>
      <c r="D7" s="64">
        <v>0</v>
      </c>
      <c r="E7" s="136">
        <v>0</v>
      </c>
      <c r="F7" s="136">
        <v>1750000</v>
      </c>
      <c r="G7" s="70">
        <f t="shared" si="0"/>
        <v>8250000</v>
      </c>
    </row>
    <row r="8" spans="1:7" ht="18" x14ac:dyDescent="0.25">
      <c r="A8" s="133">
        <v>43787</v>
      </c>
      <c r="B8" s="127">
        <v>1</v>
      </c>
      <c r="C8" s="127">
        <v>5</v>
      </c>
      <c r="D8" s="127">
        <v>0</v>
      </c>
      <c r="E8" s="89">
        <v>0</v>
      </c>
      <c r="F8" s="89">
        <v>2900000</v>
      </c>
      <c r="G8" s="201">
        <f t="shared" si="0"/>
        <v>7100000</v>
      </c>
    </row>
    <row r="9" spans="1:7" ht="18" x14ac:dyDescent="0.25">
      <c r="A9" s="132">
        <v>43800</v>
      </c>
      <c r="B9" s="64">
        <v>0</v>
      </c>
      <c r="C9" s="64">
        <v>5</v>
      </c>
      <c r="D9" s="64">
        <v>0</v>
      </c>
      <c r="E9" s="136">
        <v>0</v>
      </c>
      <c r="F9" s="136">
        <v>2900000</v>
      </c>
      <c r="G9" s="136">
        <f t="shared" si="0"/>
        <v>7100000</v>
      </c>
    </row>
    <row r="10" spans="1:7" ht="18" x14ac:dyDescent="0.25">
      <c r="A10" s="135">
        <v>43849</v>
      </c>
      <c r="B10" s="128">
        <v>0</v>
      </c>
      <c r="C10" s="128">
        <v>4</v>
      </c>
      <c r="D10" s="128">
        <v>1</v>
      </c>
      <c r="E10" s="125">
        <v>0</v>
      </c>
      <c r="F10" s="201">
        <v>2400000</v>
      </c>
      <c r="G10" s="89">
        <f t="shared" si="0"/>
        <v>7600000</v>
      </c>
    </row>
    <row r="11" spans="1:7" ht="18" x14ac:dyDescent="0.25">
      <c r="A11" s="130">
        <v>43862</v>
      </c>
      <c r="B11" s="22">
        <v>0</v>
      </c>
      <c r="C11" s="22">
        <v>4</v>
      </c>
      <c r="D11" s="22">
        <v>0</v>
      </c>
      <c r="E11" s="70">
        <v>0</v>
      </c>
      <c r="F11" s="202">
        <v>2400000</v>
      </c>
      <c r="G11" s="136">
        <f t="shared" si="0"/>
        <v>7600000</v>
      </c>
    </row>
    <row r="12" spans="1:7" ht="18" x14ac:dyDescent="0.25">
      <c r="A12" s="135">
        <v>43891</v>
      </c>
      <c r="B12" s="128">
        <v>0</v>
      </c>
      <c r="C12" s="128">
        <v>4</v>
      </c>
      <c r="D12" s="128">
        <v>0</v>
      </c>
      <c r="E12" s="125">
        <v>0</v>
      </c>
      <c r="F12" s="201">
        <v>2400000</v>
      </c>
      <c r="G12" s="201">
        <f t="shared" si="0"/>
        <v>7600000</v>
      </c>
    </row>
    <row r="13" spans="1:7" ht="18" x14ac:dyDescent="0.25">
      <c r="A13" s="130">
        <v>43940</v>
      </c>
      <c r="B13" s="22">
        <v>0</v>
      </c>
      <c r="C13" s="22">
        <v>4</v>
      </c>
      <c r="D13" s="22">
        <v>0</v>
      </c>
      <c r="E13" s="70">
        <v>0</v>
      </c>
      <c r="F13" s="202">
        <v>2391860.23</v>
      </c>
      <c r="G13" s="202">
        <f t="shared" si="0"/>
        <v>7608139.7699999996</v>
      </c>
    </row>
    <row r="14" spans="1:7" ht="18" x14ac:dyDescent="0.25">
      <c r="A14" s="135">
        <v>43952</v>
      </c>
      <c r="B14" s="128">
        <v>0</v>
      </c>
      <c r="C14" s="128">
        <v>3</v>
      </c>
      <c r="D14" s="128">
        <v>1</v>
      </c>
      <c r="E14" s="125">
        <v>216860.23</v>
      </c>
      <c r="F14" s="201">
        <f t="shared" ref="F14:G16" si="1">F13</f>
        <v>2391860.23</v>
      </c>
      <c r="G14" s="201">
        <f t="shared" si="1"/>
        <v>7608139.7699999996</v>
      </c>
    </row>
    <row r="15" spans="1:7" ht="18" x14ac:dyDescent="0.25">
      <c r="A15" s="130">
        <v>43983</v>
      </c>
      <c r="B15" s="22">
        <v>0</v>
      </c>
      <c r="C15" s="22">
        <v>3</v>
      </c>
      <c r="D15" s="22">
        <v>0</v>
      </c>
      <c r="E15" s="70">
        <v>0</v>
      </c>
      <c r="F15" s="203">
        <f t="shared" si="1"/>
        <v>2391860.23</v>
      </c>
      <c r="G15" s="202">
        <f t="shared" si="1"/>
        <v>7608139.7699999996</v>
      </c>
    </row>
    <row r="16" spans="1:7" ht="18" x14ac:dyDescent="0.25">
      <c r="A16" s="135">
        <v>44013</v>
      </c>
      <c r="B16" s="128">
        <v>0</v>
      </c>
      <c r="C16" s="128">
        <v>3</v>
      </c>
      <c r="D16" s="128">
        <v>0</v>
      </c>
      <c r="E16" s="125">
        <v>0</v>
      </c>
      <c r="F16" s="201">
        <f t="shared" si="1"/>
        <v>2391860.23</v>
      </c>
      <c r="G16" s="201">
        <f t="shared" si="1"/>
        <v>7608139.7699999996</v>
      </c>
    </row>
    <row r="17" spans="1:7" ht="18" x14ac:dyDescent="0.25">
      <c r="A17" s="200">
        <v>44063</v>
      </c>
      <c r="B17" s="171">
        <v>0</v>
      </c>
      <c r="C17" s="171">
        <v>3</v>
      </c>
      <c r="D17" s="171">
        <v>0</v>
      </c>
      <c r="E17" s="172">
        <v>0</v>
      </c>
      <c r="F17" s="203">
        <f t="shared" ref="F17:G19" si="2">F16</f>
        <v>2391860.23</v>
      </c>
      <c r="G17" s="203">
        <f t="shared" si="2"/>
        <v>7608139.7699999996</v>
      </c>
    </row>
    <row r="18" spans="1:7" ht="18" x14ac:dyDescent="0.25">
      <c r="A18" s="135">
        <v>44094</v>
      </c>
      <c r="B18" s="128">
        <v>0</v>
      </c>
      <c r="C18" s="128">
        <v>3</v>
      </c>
      <c r="D18" s="128">
        <v>0</v>
      </c>
      <c r="E18" s="125">
        <v>0</v>
      </c>
      <c r="F18" s="201">
        <f t="shared" si="2"/>
        <v>2391860.23</v>
      </c>
      <c r="G18" s="201">
        <f t="shared" si="2"/>
        <v>7608139.7699999996</v>
      </c>
    </row>
    <row r="19" spans="1:7" ht="18" x14ac:dyDescent="0.25">
      <c r="A19" s="200">
        <v>44124</v>
      </c>
      <c r="B19" s="171">
        <v>0</v>
      </c>
      <c r="C19" s="171">
        <v>3</v>
      </c>
      <c r="D19" s="171">
        <v>0</v>
      </c>
      <c r="E19" s="172">
        <v>0</v>
      </c>
      <c r="F19" s="203">
        <f t="shared" si="2"/>
        <v>2391860.23</v>
      </c>
      <c r="G19" s="203">
        <f t="shared" si="2"/>
        <v>7608139.7699999996</v>
      </c>
    </row>
    <row r="20" spans="1:7" ht="18" x14ac:dyDescent="0.25">
      <c r="A20" s="135">
        <v>44155</v>
      </c>
      <c r="B20" s="128">
        <v>0</v>
      </c>
      <c r="C20" s="128">
        <v>3</v>
      </c>
      <c r="D20" s="128">
        <v>0</v>
      </c>
      <c r="E20" s="125">
        <v>0</v>
      </c>
      <c r="F20" s="201">
        <f t="shared" ref="F20:G22" si="3">F19</f>
        <v>2391860.23</v>
      </c>
      <c r="G20" s="201">
        <f t="shared" si="3"/>
        <v>7608139.7699999996</v>
      </c>
    </row>
    <row r="21" spans="1:7" ht="18" x14ac:dyDescent="0.25">
      <c r="A21" s="200">
        <v>44185</v>
      </c>
      <c r="B21" s="171">
        <v>0</v>
      </c>
      <c r="C21" s="171">
        <v>3</v>
      </c>
      <c r="D21" s="171">
        <v>0</v>
      </c>
      <c r="E21" s="172">
        <v>0</v>
      </c>
      <c r="F21" s="203">
        <f t="shared" si="3"/>
        <v>2391860.23</v>
      </c>
      <c r="G21" s="203">
        <f t="shared" si="3"/>
        <v>7608139.7699999996</v>
      </c>
    </row>
    <row r="22" spans="1:7" ht="18" x14ac:dyDescent="0.25">
      <c r="A22" s="135">
        <v>44217</v>
      </c>
      <c r="B22" s="128">
        <v>0</v>
      </c>
      <c r="C22" s="128">
        <v>3</v>
      </c>
      <c r="D22" s="128">
        <v>0</v>
      </c>
      <c r="E22" s="125">
        <v>0</v>
      </c>
      <c r="F22" s="201">
        <f t="shared" si="3"/>
        <v>2391860.23</v>
      </c>
      <c r="G22" s="201">
        <f t="shared" si="3"/>
        <v>7608139.7699999996</v>
      </c>
    </row>
    <row r="23" spans="1:7" s="196" customFormat="1" ht="18" x14ac:dyDescent="0.25">
      <c r="A23" s="200">
        <v>44248</v>
      </c>
      <c r="B23" s="171">
        <v>0</v>
      </c>
      <c r="C23" s="171">
        <v>3</v>
      </c>
      <c r="D23" s="171">
        <v>0</v>
      </c>
      <c r="E23" s="172">
        <v>0</v>
      </c>
      <c r="F23" s="203">
        <f t="shared" ref="F23:G25" si="4">F22</f>
        <v>2391860.23</v>
      </c>
      <c r="G23" s="203">
        <f t="shared" si="4"/>
        <v>7608139.7699999996</v>
      </c>
    </row>
    <row r="24" spans="1:7" ht="18" x14ac:dyDescent="0.25">
      <c r="A24" s="135">
        <v>44276</v>
      </c>
      <c r="B24" s="128">
        <v>0</v>
      </c>
      <c r="C24" s="128">
        <v>3</v>
      </c>
      <c r="D24" s="128">
        <v>0</v>
      </c>
      <c r="E24" s="125">
        <v>0</v>
      </c>
      <c r="F24" s="201">
        <f t="shared" si="4"/>
        <v>2391860.23</v>
      </c>
      <c r="G24" s="201">
        <f t="shared" si="4"/>
        <v>7608139.7699999996</v>
      </c>
    </row>
    <row r="25" spans="1:7" s="196" customFormat="1" ht="18" x14ac:dyDescent="0.25">
      <c r="A25" s="200">
        <v>44307</v>
      </c>
      <c r="B25" s="171">
        <v>0</v>
      </c>
      <c r="C25" s="171">
        <v>3</v>
      </c>
      <c r="D25" s="171">
        <v>0</v>
      </c>
      <c r="E25" s="172">
        <v>0</v>
      </c>
      <c r="F25" s="203">
        <f t="shared" si="4"/>
        <v>2391860.23</v>
      </c>
      <c r="G25" s="203">
        <f t="shared" si="4"/>
        <v>7608139.7699999996</v>
      </c>
    </row>
    <row r="26" spans="1:7" s="196" customFormat="1" ht="18" x14ac:dyDescent="0.25">
      <c r="A26" s="135">
        <v>44317</v>
      </c>
      <c r="B26" s="128">
        <v>0</v>
      </c>
      <c r="C26" s="128">
        <v>3</v>
      </c>
      <c r="D26" s="128">
        <v>0</v>
      </c>
      <c r="E26" s="125">
        <v>0</v>
      </c>
      <c r="F26" s="201">
        <f t="shared" ref="F26:G28" si="5">F25</f>
        <v>2391860.23</v>
      </c>
      <c r="G26" s="201">
        <f t="shared" si="5"/>
        <v>7608139.7699999996</v>
      </c>
    </row>
    <row r="27" spans="1:7" s="196" customFormat="1" ht="18" x14ac:dyDescent="0.25">
      <c r="A27" s="200">
        <v>44368</v>
      </c>
      <c r="B27" s="171">
        <v>0</v>
      </c>
      <c r="C27" s="171">
        <v>3</v>
      </c>
      <c r="D27" s="171">
        <v>0</v>
      </c>
      <c r="E27" s="172">
        <v>0</v>
      </c>
      <c r="F27" s="203">
        <f t="shared" si="5"/>
        <v>2391860.23</v>
      </c>
      <c r="G27" s="203">
        <f t="shared" si="5"/>
        <v>7608139.7699999996</v>
      </c>
    </row>
    <row r="28" spans="1:7" s="196" customFormat="1" ht="18" x14ac:dyDescent="0.25">
      <c r="A28" s="135">
        <v>44398</v>
      </c>
      <c r="B28" s="128">
        <v>0</v>
      </c>
      <c r="C28" s="128">
        <v>3</v>
      </c>
      <c r="D28" s="128">
        <v>0</v>
      </c>
      <c r="E28" s="125">
        <v>0</v>
      </c>
      <c r="F28" s="201">
        <f t="shared" si="5"/>
        <v>2391860.23</v>
      </c>
      <c r="G28" s="201">
        <f t="shared" si="5"/>
        <v>7608139.7699999996</v>
      </c>
    </row>
    <row r="29" spans="1:7" s="196" customFormat="1" ht="18" x14ac:dyDescent="0.25">
      <c r="A29" s="200">
        <v>44429</v>
      </c>
      <c r="B29" s="171">
        <v>0</v>
      </c>
      <c r="C29" s="171">
        <v>3</v>
      </c>
      <c r="D29" s="171">
        <v>0</v>
      </c>
      <c r="E29" s="172">
        <v>0</v>
      </c>
      <c r="F29" s="203">
        <f t="shared" ref="F29:G31" si="6">F28</f>
        <v>2391860.23</v>
      </c>
      <c r="G29" s="203">
        <f t="shared" si="6"/>
        <v>7608139.7699999996</v>
      </c>
    </row>
    <row r="30" spans="1:7" s="196" customFormat="1" ht="18" x14ac:dyDescent="0.25">
      <c r="A30" s="135">
        <v>44460</v>
      </c>
      <c r="B30" s="128">
        <v>0</v>
      </c>
      <c r="C30" s="128">
        <v>3</v>
      </c>
      <c r="D30" s="128">
        <v>0</v>
      </c>
      <c r="E30" s="125">
        <v>0</v>
      </c>
      <c r="F30" s="201">
        <f t="shared" si="6"/>
        <v>2391860.23</v>
      </c>
      <c r="G30" s="201">
        <f t="shared" si="6"/>
        <v>7608139.7699999996</v>
      </c>
    </row>
    <row r="31" spans="1:7" s="196" customFormat="1" ht="18" x14ac:dyDescent="0.25">
      <c r="A31" s="200">
        <v>44490</v>
      </c>
      <c r="B31" s="171">
        <v>0</v>
      </c>
      <c r="C31" s="171">
        <v>3</v>
      </c>
      <c r="D31" s="171">
        <v>0</v>
      </c>
      <c r="E31" s="172">
        <v>0</v>
      </c>
      <c r="F31" s="203">
        <f t="shared" si="6"/>
        <v>2391860.23</v>
      </c>
      <c r="G31" s="203">
        <f t="shared" si="6"/>
        <v>7608139.7699999996</v>
      </c>
    </row>
    <row r="32" spans="1:7" s="196" customFormat="1" ht="18" x14ac:dyDescent="0.25">
      <c r="A32" s="135">
        <v>44521</v>
      </c>
      <c r="B32" s="128">
        <v>0</v>
      </c>
      <c r="C32" s="128">
        <v>3</v>
      </c>
      <c r="D32" s="128">
        <v>0</v>
      </c>
      <c r="E32" s="125">
        <v>0</v>
      </c>
      <c r="F32" s="201">
        <f t="shared" ref="F32:G34" si="7">F31</f>
        <v>2391860.23</v>
      </c>
      <c r="G32" s="201">
        <f t="shared" si="7"/>
        <v>7608139.7699999996</v>
      </c>
    </row>
    <row r="33" spans="1:7" s="196" customFormat="1" ht="18" x14ac:dyDescent="0.25">
      <c r="A33" s="200">
        <v>44551</v>
      </c>
      <c r="B33" s="171">
        <v>0</v>
      </c>
      <c r="C33" s="171">
        <v>3</v>
      </c>
      <c r="D33" s="171">
        <v>0</v>
      </c>
      <c r="E33" s="172">
        <v>0</v>
      </c>
      <c r="F33" s="203">
        <f t="shared" si="7"/>
        <v>2391860.23</v>
      </c>
      <c r="G33" s="203">
        <f t="shared" si="7"/>
        <v>7608139.7699999996</v>
      </c>
    </row>
    <row r="34" spans="1:7" s="196" customFormat="1" ht="18" x14ac:dyDescent="0.25">
      <c r="A34" s="135">
        <v>44583</v>
      </c>
      <c r="B34" s="128">
        <v>0</v>
      </c>
      <c r="C34" s="128">
        <v>3</v>
      </c>
      <c r="D34" s="128">
        <v>0</v>
      </c>
      <c r="E34" s="125">
        <v>0</v>
      </c>
      <c r="F34" s="201">
        <f t="shared" si="7"/>
        <v>2391860.23</v>
      </c>
      <c r="G34" s="201">
        <f t="shared" si="7"/>
        <v>7608139.7699999996</v>
      </c>
    </row>
    <row r="35" spans="1:7" s="196" customFormat="1" ht="18" x14ac:dyDescent="0.25">
      <c r="A35" s="200">
        <v>44614</v>
      </c>
      <c r="B35" s="171">
        <v>0</v>
      </c>
      <c r="C35" s="171">
        <v>3</v>
      </c>
      <c r="D35" s="171">
        <v>0</v>
      </c>
      <c r="E35" s="172">
        <v>0</v>
      </c>
      <c r="F35" s="203">
        <v>2516714.7599999998</v>
      </c>
      <c r="G35" s="203">
        <f>10000000-F35</f>
        <v>7483285.2400000002</v>
      </c>
    </row>
    <row r="36" spans="1:7" s="196" customFormat="1" ht="18" x14ac:dyDescent="0.25">
      <c r="A36" s="135">
        <v>44642</v>
      </c>
      <c r="B36" s="128">
        <v>0</v>
      </c>
      <c r="C36" s="128">
        <v>3</v>
      </c>
      <c r="D36" s="128">
        <v>0</v>
      </c>
      <c r="E36" s="125">
        <v>0</v>
      </c>
      <c r="F36" s="201">
        <f>F35</f>
        <v>2516714.7599999998</v>
      </c>
      <c r="G36" s="201">
        <f>G35</f>
        <v>7483285.2400000002</v>
      </c>
    </row>
    <row r="37" spans="1:7" s="196" customFormat="1" ht="18" x14ac:dyDescent="0.25">
      <c r="A37" s="200">
        <v>44673</v>
      </c>
      <c r="B37" s="171">
        <v>0</v>
      </c>
      <c r="C37" s="171">
        <v>2</v>
      </c>
      <c r="D37" s="171">
        <v>1</v>
      </c>
      <c r="E37" s="172">
        <v>249854.53</v>
      </c>
      <c r="F37" s="203">
        <v>2516714.7599999998</v>
      </c>
      <c r="G37" s="203">
        <f>10000000-F37</f>
        <v>7483285.2400000002</v>
      </c>
    </row>
    <row r="38" spans="1:7" s="196" customFormat="1" ht="18" x14ac:dyDescent="0.25">
      <c r="A38" s="135">
        <v>44703</v>
      </c>
      <c r="B38" s="128">
        <v>0</v>
      </c>
      <c r="C38" s="128">
        <v>2</v>
      </c>
      <c r="D38" s="128">
        <v>0</v>
      </c>
      <c r="E38" s="125">
        <v>0</v>
      </c>
      <c r="F38" s="201">
        <v>2516714.7599999998</v>
      </c>
      <c r="G38" s="201">
        <f>G37</f>
        <v>7483285.2400000002</v>
      </c>
    </row>
    <row r="39" spans="1:7" s="196" customFormat="1" ht="18" x14ac:dyDescent="0.25">
      <c r="A39" s="200">
        <v>44734</v>
      </c>
      <c r="B39" s="171">
        <v>0</v>
      </c>
      <c r="C39" s="171">
        <v>2</v>
      </c>
      <c r="D39" s="171">
        <v>0</v>
      </c>
      <c r="E39" s="172">
        <v>0</v>
      </c>
      <c r="F39" s="203">
        <f>F38</f>
        <v>2516714.7599999998</v>
      </c>
      <c r="G39" s="203">
        <f>G38</f>
        <v>7483285.2400000002</v>
      </c>
    </row>
    <row r="40" spans="1:7" ht="18.75" thickBot="1" x14ac:dyDescent="0.3">
      <c r="A40" s="134" t="s">
        <v>0</v>
      </c>
      <c r="B40" s="83"/>
      <c r="C40" s="83">
        <f>C37</f>
        <v>2</v>
      </c>
      <c r="D40" s="83">
        <f>SUM(D4:D39)</f>
        <v>3</v>
      </c>
      <c r="E40" s="75">
        <f>SUM(E4:E39)</f>
        <v>466714.76</v>
      </c>
      <c r="F40" s="75">
        <f>F37</f>
        <v>2516714.7599999998</v>
      </c>
      <c r="G40" s="75">
        <f>G37</f>
        <v>7483285.2400000002</v>
      </c>
    </row>
    <row r="41" spans="1:7" ht="13.5" thickTop="1" x14ac:dyDescent="0.2"/>
    <row r="43" spans="1:7" ht="15" x14ac:dyDescent="0.2">
      <c r="A43" s="204" t="s">
        <v>42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49"/>
  <sheetViews>
    <sheetView zoomScale="90" zoomScaleNormal="90" workbookViewId="0">
      <selection activeCell="F2" sqref="F2"/>
    </sheetView>
  </sheetViews>
  <sheetFormatPr defaultRowHeight="12.75" x14ac:dyDescent="0.2"/>
  <cols>
    <col min="1" max="1" width="29" customWidth="1"/>
    <col min="2" max="2" width="22.42578125" customWidth="1"/>
    <col min="3" max="3" width="15.28515625" customWidth="1"/>
    <col min="4" max="4" width="16.42578125" customWidth="1"/>
    <col min="5" max="5" width="25.7109375" customWidth="1"/>
    <col min="6" max="6" width="28.140625" customWidth="1"/>
    <col min="7" max="7" width="29.5703125" customWidth="1"/>
  </cols>
  <sheetData>
    <row r="1" spans="1:7" ht="18" x14ac:dyDescent="0.25">
      <c r="A1" s="216" t="s">
        <v>3</v>
      </c>
      <c r="B1" s="217"/>
      <c r="C1" s="217"/>
      <c r="D1" s="218"/>
      <c r="E1" s="217"/>
      <c r="F1" s="219" t="s">
        <v>22</v>
      </c>
      <c r="G1" s="223" t="s">
        <v>36</v>
      </c>
    </row>
    <row r="2" spans="1:7" ht="18" x14ac:dyDescent="0.25">
      <c r="A2" s="6"/>
      <c r="B2" s="62"/>
      <c r="C2" s="62"/>
      <c r="D2" s="7"/>
      <c r="E2" s="62"/>
      <c r="F2" s="62"/>
      <c r="G2" s="62"/>
    </row>
    <row r="3" spans="1:7" ht="54" x14ac:dyDescent="0.2">
      <c r="A3" s="129" t="s">
        <v>40</v>
      </c>
      <c r="B3" s="33" t="s">
        <v>5</v>
      </c>
      <c r="C3" s="30" t="s">
        <v>2</v>
      </c>
      <c r="D3" s="30" t="s">
        <v>4</v>
      </c>
      <c r="E3" s="31" t="s">
        <v>12</v>
      </c>
      <c r="F3" s="31" t="s">
        <v>14</v>
      </c>
      <c r="G3" s="31" t="s">
        <v>13</v>
      </c>
    </row>
    <row r="4" spans="1:7" ht="18" x14ac:dyDescent="0.25">
      <c r="A4" s="135">
        <v>43282</v>
      </c>
      <c r="B4" s="128">
        <v>6</v>
      </c>
      <c r="C4" s="127">
        <v>6</v>
      </c>
      <c r="D4" s="128">
        <v>0</v>
      </c>
      <c r="E4" s="125">
        <v>0</v>
      </c>
      <c r="F4" s="125">
        <v>300000</v>
      </c>
      <c r="G4" s="125">
        <f t="shared" ref="G4:G11" si="0">7500000-F4</f>
        <v>7200000</v>
      </c>
    </row>
    <row r="5" spans="1:7" ht="18" x14ac:dyDescent="0.25">
      <c r="A5" s="130">
        <v>43313</v>
      </c>
      <c r="B5" s="22">
        <v>4</v>
      </c>
      <c r="C5" s="64">
        <v>9</v>
      </c>
      <c r="D5" s="22">
        <v>1</v>
      </c>
      <c r="E5" s="70">
        <v>0</v>
      </c>
      <c r="F5" s="70">
        <v>975000</v>
      </c>
      <c r="G5" s="70">
        <f t="shared" si="0"/>
        <v>6525000</v>
      </c>
    </row>
    <row r="6" spans="1:7" ht="18" x14ac:dyDescent="0.25">
      <c r="A6" s="135">
        <v>43344</v>
      </c>
      <c r="B6" s="128">
        <v>5</v>
      </c>
      <c r="C6" s="127">
        <v>14</v>
      </c>
      <c r="D6" s="128">
        <v>0</v>
      </c>
      <c r="E6" s="125">
        <v>0</v>
      </c>
      <c r="F6" s="125">
        <v>1325000</v>
      </c>
      <c r="G6" s="125">
        <f t="shared" si="0"/>
        <v>6175000</v>
      </c>
    </row>
    <row r="7" spans="1:7" ht="18" x14ac:dyDescent="0.25">
      <c r="A7" s="132">
        <v>43374</v>
      </c>
      <c r="B7" s="64">
        <v>3</v>
      </c>
      <c r="C7" s="64">
        <v>16</v>
      </c>
      <c r="D7" s="64">
        <v>1</v>
      </c>
      <c r="E7" s="136">
        <v>0</v>
      </c>
      <c r="F7" s="136">
        <v>3200000</v>
      </c>
      <c r="G7" s="139">
        <f t="shared" si="0"/>
        <v>4300000</v>
      </c>
    </row>
    <row r="8" spans="1:7" ht="18" x14ac:dyDescent="0.25">
      <c r="A8" s="133">
        <v>43422</v>
      </c>
      <c r="B8" s="127">
        <v>9</v>
      </c>
      <c r="C8" s="127">
        <v>22</v>
      </c>
      <c r="D8" s="127">
        <v>1</v>
      </c>
      <c r="E8" s="89">
        <v>0</v>
      </c>
      <c r="F8" s="89">
        <v>3633000</v>
      </c>
      <c r="G8" s="125">
        <f t="shared" si="0"/>
        <v>3867000</v>
      </c>
    </row>
    <row r="9" spans="1:7" ht="18" x14ac:dyDescent="0.25">
      <c r="A9" s="132">
        <v>43435</v>
      </c>
      <c r="B9" s="64">
        <v>4</v>
      </c>
      <c r="C9" s="64">
        <v>23</v>
      </c>
      <c r="D9" s="64">
        <v>3</v>
      </c>
      <c r="E9" s="136">
        <v>0</v>
      </c>
      <c r="F9" s="136">
        <v>4283000</v>
      </c>
      <c r="G9" s="136">
        <f t="shared" si="0"/>
        <v>3217000</v>
      </c>
    </row>
    <row r="10" spans="1:7" ht="18" x14ac:dyDescent="0.25">
      <c r="A10" s="135">
        <v>43484</v>
      </c>
      <c r="B10" s="128">
        <v>4</v>
      </c>
      <c r="C10" s="128">
        <v>24</v>
      </c>
      <c r="D10" s="128">
        <v>5</v>
      </c>
      <c r="E10" s="125">
        <v>17611</v>
      </c>
      <c r="F10" s="125">
        <v>5275611</v>
      </c>
      <c r="G10" s="89">
        <f t="shared" si="0"/>
        <v>2224389</v>
      </c>
    </row>
    <row r="11" spans="1:7" ht="18" x14ac:dyDescent="0.25">
      <c r="A11" s="130">
        <v>43497</v>
      </c>
      <c r="B11" s="22">
        <v>5</v>
      </c>
      <c r="C11" s="22">
        <v>24</v>
      </c>
      <c r="D11" s="22">
        <v>5</v>
      </c>
      <c r="E11" s="70">
        <f>44600+28456</f>
        <v>73056</v>
      </c>
      <c r="F11" s="70">
        <v>4017211</v>
      </c>
      <c r="G11" s="136">
        <f t="shared" si="0"/>
        <v>3482789</v>
      </c>
    </row>
    <row r="12" spans="1:7" ht="18" x14ac:dyDescent="0.25">
      <c r="A12" s="135">
        <v>43525</v>
      </c>
      <c r="B12" s="128">
        <v>10</v>
      </c>
      <c r="C12" s="128">
        <v>30</v>
      </c>
      <c r="D12" s="128">
        <v>4</v>
      </c>
      <c r="E12" s="125">
        <v>0</v>
      </c>
      <c r="F12" s="125">
        <v>4768294.4400000004</v>
      </c>
      <c r="G12" s="125">
        <f t="shared" ref="G12:G20" si="1">7500000-F12</f>
        <v>2731705.5599999996</v>
      </c>
    </row>
    <row r="13" spans="1:7" ht="18" x14ac:dyDescent="0.25">
      <c r="A13" s="130">
        <v>43574</v>
      </c>
      <c r="B13" s="22">
        <v>10</v>
      </c>
      <c r="C13" s="22">
        <v>42</v>
      </c>
      <c r="D13" s="22">
        <v>2</v>
      </c>
      <c r="E13" s="70">
        <v>303268.7</v>
      </c>
      <c r="F13" s="70">
        <v>5757306.1299999999</v>
      </c>
      <c r="G13" s="70">
        <f t="shared" si="1"/>
        <v>1742693.87</v>
      </c>
    </row>
    <row r="14" spans="1:7" ht="18" x14ac:dyDescent="0.25">
      <c r="A14" s="135">
        <v>43586</v>
      </c>
      <c r="B14" s="128">
        <v>4</v>
      </c>
      <c r="C14" s="128">
        <v>43</v>
      </c>
      <c r="D14" s="128">
        <v>3</v>
      </c>
      <c r="E14" s="125">
        <v>5742.99</v>
      </c>
      <c r="F14" s="125">
        <v>5737306.1299999999</v>
      </c>
      <c r="G14" s="125">
        <f t="shared" si="1"/>
        <v>1762693.87</v>
      </c>
    </row>
    <row r="15" spans="1:7" ht="18" x14ac:dyDescent="0.25">
      <c r="A15" s="130">
        <v>43617</v>
      </c>
      <c r="B15" s="22">
        <v>5</v>
      </c>
      <c r="C15" s="22">
        <v>43</v>
      </c>
      <c r="D15" s="22">
        <v>5</v>
      </c>
      <c r="E15" s="70">
        <v>0</v>
      </c>
      <c r="F15" s="172">
        <v>5647306.1299999999</v>
      </c>
      <c r="G15" s="70">
        <f t="shared" si="1"/>
        <v>1852693.87</v>
      </c>
    </row>
    <row r="16" spans="1:7" ht="18" x14ac:dyDescent="0.25">
      <c r="A16" s="135">
        <v>43665</v>
      </c>
      <c r="B16" s="128">
        <v>0</v>
      </c>
      <c r="C16" s="128">
        <v>29</v>
      </c>
      <c r="D16" s="128">
        <v>14</v>
      </c>
      <c r="E16" s="125">
        <f>2646.13+47759.37</f>
        <v>50405.5</v>
      </c>
      <c r="F16" s="125">
        <v>5988982.0599999996</v>
      </c>
      <c r="G16" s="125">
        <f t="shared" si="1"/>
        <v>1511017.9400000004</v>
      </c>
    </row>
    <row r="17" spans="1:7" s="196" customFormat="1" ht="18" x14ac:dyDescent="0.25">
      <c r="A17" s="200">
        <v>43678</v>
      </c>
      <c r="B17" s="171">
        <v>1</v>
      </c>
      <c r="C17" s="171">
        <v>27</v>
      </c>
      <c r="D17" s="171">
        <v>3</v>
      </c>
      <c r="E17" s="172">
        <v>346599.77</v>
      </c>
      <c r="F17" s="172">
        <v>4964172.1399999997</v>
      </c>
      <c r="G17" s="172">
        <f t="shared" si="1"/>
        <v>2535827.8600000003</v>
      </c>
    </row>
    <row r="18" spans="1:7" s="196" customFormat="1" ht="18" x14ac:dyDescent="0.25">
      <c r="A18" s="135">
        <v>43709</v>
      </c>
      <c r="B18" s="128">
        <v>0</v>
      </c>
      <c r="C18" s="128">
        <v>23</v>
      </c>
      <c r="D18" s="128">
        <v>4</v>
      </c>
      <c r="E18" s="125">
        <v>18834.28</v>
      </c>
      <c r="F18" s="125">
        <v>4906141.87</v>
      </c>
      <c r="G18" s="125">
        <f t="shared" si="1"/>
        <v>2593858.13</v>
      </c>
    </row>
    <row r="19" spans="1:7" s="196" customFormat="1" ht="18" x14ac:dyDescent="0.25">
      <c r="A19" s="200">
        <v>43757</v>
      </c>
      <c r="B19" s="171">
        <v>0</v>
      </c>
      <c r="C19" s="171">
        <v>19</v>
      </c>
      <c r="D19" s="171">
        <v>4</v>
      </c>
      <c r="E19" s="172">
        <v>157655.93</v>
      </c>
      <c r="F19" s="172">
        <v>4798797.8</v>
      </c>
      <c r="G19" s="172">
        <f t="shared" si="1"/>
        <v>2701202.2</v>
      </c>
    </row>
    <row r="20" spans="1:7" s="196" customFormat="1" ht="18" x14ac:dyDescent="0.25">
      <c r="A20" s="135">
        <v>43788</v>
      </c>
      <c r="B20" s="128">
        <v>0</v>
      </c>
      <c r="C20" s="128">
        <v>16</v>
      </c>
      <c r="D20" s="128">
        <v>3</v>
      </c>
      <c r="E20" s="125">
        <f>40355.95+72012.25+130174.65+37129.26+785496.4</f>
        <v>1065168.51</v>
      </c>
      <c r="F20" s="125">
        <v>4676340.6500000004</v>
      </c>
      <c r="G20" s="125">
        <f t="shared" si="1"/>
        <v>2823659.3499999996</v>
      </c>
    </row>
    <row r="21" spans="1:7" s="196" customFormat="1" ht="18" x14ac:dyDescent="0.25">
      <c r="A21" s="200">
        <v>43800</v>
      </c>
      <c r="B21" s="171">
        <v>0</v>
      </c>
      <c r="C21" s="171">
        <v>15</v>
      </c>
      <c r="D21" s="171">
        <v>1</v>
      </c>
      <c r="E21" s="172">
        <v>30000</v>
      </c>
      <c r="F21" s="172">
        <f>F20</f>
        <v>4676340.6500000004</v>
      </c>
      <c r="G21" s="172">
        <f>G20</f>
        <v>2823659.3499999996</v>
      </c>
    </row>
    <row r="22" spans="1:7" s="196" customFormat="1" ht="18" x14ac:dyDescent="0.25">
      <c r="A22" s="135">
        <v>43850</v>
      </c>
      <c r="B22" s="128">
        <v>0</v>
      </c>
      <c r="C22" s="128">
        <v>13</v>
      </c>
      <c r="D22" s="128">
        <v>2</v>
      </c>
      <c r="E22" s="125">
        <v>24770.61</v>
      </c>
      <c r="F22" s="125">
        <v>4651111.26</v>
      </c>
      <c r="G22" s="125">
        <f>7500000-F22</f>
        <v>2848888.74</v>
      </c>
    </row>
    <row r="23" spans="1:7" s="196" customFormat="1" ht="18" x14ac:dyDescent="0.25">
      <c r="A23" s="200">
        <v>43881</v>
      </c>
      <c r="B23" s="171">
        <v>0</v>
      </c>
      <c r="C23" s="171">
        <v>9</v>
      </c>
      <c r="D23" s="171">
        <v>4</v>
      </c>
      <c r="E23" s="172">
        <f>26843.34+71564.2+1762327.41</f>
        <v>1860734.95</v>
      </c>
      <c r="F23" s="172">
        <v>4489518.8</v>
      </c>
      <c r="G23" s="172">
        <f>7500000-F23</f>
        <v>3010481.2</v>
      </c>
    </row>
    <row r="24" spans="1:7" s="196" customFormat="1" ht="18" x14ac:dyDescent="0.25">
      <c r="A24" s="135">
        <v>43910</v>
      </c>
      <c r="B24" s="128">
        <v>0</v>
      </c>
      <c r="C24" s="128">
        <v>9</v>
      </c>
      <c r="D24" s="128">
        <v>0</v>
      </c>
      <c r="E24" s="125">
        <v>377551.86</v>
      </c>
      <c r="F24" s="125">
        <f>F23</f>
        <v>4489518.8</v>
      </c>
      <c r="G24" s="125">
        <f>G23</f>
        <v>3010481.2</v>
      </c>
    </row>
    <row r="25" spans="1:7" s="196" customFormat="1" ht="18" x14ac:dyDescent="0.25">
      <c r="A25" s="200">
        <v>43941</v>
      </c>
      <c r="B25" s="171">
        <v>0</v>
      </c>
      <c r="C25" s="171">
        <v>8</v>
      </c>
      <c r="D25" s="171">
        <v>1</v>
      </c>
      <c r="E25" s="172">
        <v>216290.87</v>
      </c>
      <c r="F25" s="172">
        <v>4160843.23</v>
      </c>
      <c r="G25" s="172">
        <f>7500000-F25</f>
        <v>3339156.77</v>
      </c>
    </row>
    <row r="26" spans="1:7" s="196" customFormat="1" ht="18" x14ac:dyDescent="0.25">
      <c r="A26" s="135">
        <v>43952</v>
      </c>
      <c r="B26" s="128">
        <v>0</v>
      </c>
      <c r="C26" s="128">
        <v>7</v>
      </c>
      <c r="D26" s="128">
        <v>1</v>
      </c>
      <c r="E26" s="125">
        <v>208342.16</v>
      </c>
      <c r="F26" s="125">
        <v>4245843.2300000004</v>
      </c>
      <c r="G26" s="125">
        <f>7500000-F26</f>
        <v>3254156.7699999996</v>
      </c>
    </row>
    <row r="27" spans="1:7" s="196" customFormat="1" ht="18" x14ac:dyDescent="0.25">
      <c r="A27" s="200">
        <v>43983</v>
      </c>
      <c r="B27" s="171">
        <v>0</v>
      </c>
      <c r="C27" s="171">
        <v>7</v>
      </c>
      <c r="D27" s="171">
        <v>0</v>
      </c>
      <c r="E27" s="172">
        <v>491461.67</v>
      </c>
      <c r="F27" s="172">
        <v>4042474.23</v>
      </c>
      <c r="G27" s="172">
        <f>7500000-F27</f>
        <v>3457525.77</v>
      </c>
    </row>
    <row r="28" spans="1:7" s="196" customFormat="1" ht="18" x14ac:dyDescent="0.25">
      <c r="A28" s="135">
        <v>44013</v>
      </c>
      <c r="B28" s="128">
        <v>0</v>
      </c>
      <c r="C28" s="128">
        <v>7</v>
      </c>
      <c r="D28" s="128">
        <v>0</v>
      </c>
      <c r="E28" s="125">
        <v>495742.94</v>
      </c>
      <c r="F28" s="125">
        <f>F27</f>
        <v>4042474.23</v>
      </c>
      <c r="G28" s="125">
        <f>G27</f>
        <v>3457525.77</v>
      </c>
    </row>
    <row r="29" spans="1:7" s="196" customFormat="1" ht="18" x14ac:dyDescent="0.25">
      <c r="A29" s="200">
        <v>44063</v>
      </c>
      <c r="B29" s="171">
        <v>1</v>
      </c>
      <c r="C29" s="171">
        <v>8</v>
      </c>
      <c r="D29" s="171">
        <v>0</v>
      </c>
      <c r="E29" s="172">
        <v>0</v>
      </c>
      <c r="F29" s="172">
        <v>4482474.2300000004</v>
      </c>
      <c r="G29" s="172">
        <f>7500000-F29</f>
        <v>3017525.7699999996</v>
      </c>
    </row>
    <row r="30" spans="1:7" s="196" customFormat="1" ht="18" x14ac:dyDescent="0.25">
      <c r="A30" s="135">
        <v>44094</v>
      </c>
      <c r="B30" s="128">
        <v>1</v>
      </c>
      <c r="C30" s="128">
        <v>9</v>
      </c>
      <c r="D30" s="128">
        <v>0</v>
      </c>
      <c r="E30" s="125">
        <v>0</v>
      </c>
      <c r="F30" s="125">
        <f>F29</f>
        <v>4482474.2300000004</v>
      </c>
      <c r="G30" s="125">
        <f>G29</f>
        <v>3017525.7699999996</v>
      </c>
    </row>
    <row r="31" spans="1:7" s="196" customFormat="1" ht="18" x14ac:dyDescent="0.25">
      <c r="A31" s="200">
        <v>44124</v>
      </c>
      <c r="B31" s="171">
        <v>0</v>
      </c>
      <c r="C31" s="171">
        <v>9</v>
      </c>
      <c r="D31" s="171">
        <v>0</v>
      </c>
      <c r="E31" s="172">
        <v>0</v>
      </c>
      <c r="F31" s="172">
        <v>4450951.13</v>
      </c>
      <c r="G31" s="172">
        <f>7500000-F31</f>
        <v>3049048.87</v>
      </c>
    </row>
    <row r="32" spans="1:7" s="196" customFormat="1" ht="18" x14ac:dyDescent="0.25">
      <c r="A32" s="135">
        <v>44155</v>
      </c>
      <c r="B32" s="128">
        <v>0</v>
      </c>
      <c r="C32" s="128">
        <v>9</v>
      </c>
      <c r="D32" s="128">
        <v>0</v>
      </c>
      <c r="E32" s="125">
        <v>0</v>
      </c>
      <c r="F32" s="125">
        <f>F31</f>
        <v>4450951.13</v>
      </c>
      <c r="G32" s="125">
        <f>G31</f>
        <v>3049048.87</v>
      </c>
    </row>
    <row r="33" spans="1:7" s="196" customFormat="1" ht="18" x14ac:dyDescent="0.25">
      <c r="A33" s="200">
        <v>44185</v>
      </c>
      <c r="B33" s="171">
        <v>0</v>
      </c>
      <c r="C33" s="171">
        <v>8</v>
      </c>
      <c r="D33" s="171">
        <v>1</v>
      </c>
      <c r="E33" s="172">
        <v>0</v>
      </c>
      <c r="F33" s="172">
        <v>4449598.08</v>
      </c>
      <c r="G33" s="172">
        <f>7500000-F33</f>
        <v>3050401.92</v>
      </c>
    </row>
    <row r="34" spans="1:7" s="196" customFormat="1" ht="18" x14ac:dyDescent="0.25">
      <c r="A34" s="135">
        <v>44217</v>
      </c>
      <c r="B34" s="128">
        <v>0</v>
      </c>
      <c r="C34" s="128">
        <v>5</v>
      </c>
      <c r="D34" s="128">
        <v>3</v>
      </c>
      <c r="E34" s="125">
        <v>106163.04</v>
      </c>
      <c r="F34" s="125">
        <v>4463637.2699999996</v>
      </c>
      <c r="G34" s="125">
        <f>7500000-F34</f>
        <v>3036362.7300000004</v>
      </c>
    </row>
    <row r="35" spans="1:7" s="196" customFormat="1" ht="18" x14ac:dyDescent="0.25">
      <c r="A35" s="200">
        <v>44248</v>
      </c>
      <c r="B35" s="171">
        <v>0</v>
      </c>
      <c r="C35" s="171">
        <v>5</v>
      </c>
      <c r="D35" s="171">
        <v>0</v>
      </c>
      <c r="E35" s="172">
        <v>0</v>
      </c>
      <c r="F35" s="172">
        <f t="shared" ref="F35:G37" si="2">F34</f>
        <v>4463637.2699999996</v>
      </c>
      <c r="G35" s="172">
        <f t="shared" si="2"/>
        <v>3036362.7300000004</v>
      </c>
    </row>
    <row r="36" spans="1:7" s="196" customFormat="1" ht="18" x14ac:dyDescent="0.25">
      <c r="A36" s="135">
        <v>44276</v>
      </c>
      <c r="B36" s="128">
        <v>0</v>
      </c>
      <c r="C36" s="128">
        <v>5</v>
      </c>
      <c r="D36" s="128">
        <v>0</v>
      </c>
      <c r="E36" s="125">
        <v>0</v>
      </c>
      <c r="F36" s="125">
        <f t="shared" si="2"/>
        <v>4463637.2699999996</v>
      </c>
      <c r="G36" s="125">
        <f t="shared" si="2"/>
        <v>3036362.7300000004</v>
      </c>
    </row>
    <row r="37" spans="1:7" s="196" customFormat="1" ht="18" x14ac:dyDescent="0.25">
      <c r="A37" s="200">
        <v>44307</v>
      </c>
      <c r="B37" s="171">
        <v>0</v>
      </c>
      <c r="C37" s="171">
        <v>5</v>
      </c>
      <c r="D37" s="171">
        <v>0</v>
      </c>
      <c r="E37" s="172">
        <v>0</v>
      </c>
      <c r="F37" s="172">
        <f t="shared" si="2"/>
        <v>4463637.2699999996</v>
      </c>
      <c r="G37" s="172">
        <f t="shared" si="2"/>
        <v>3036362.7300000004</v>
      </c>
    </row>
    <row r="38" spans="1:7" s="196" customFormat="1" ht="18" x14ac:dyDescent="0.25">
      <c r="A38" s="135">
        <v>44317</v>
      </c>
      <c r="B38" s="128">
        <v>1</v>
      </c>
      <c r="C38" s="128">
        <v>6</v>
      </c>
      <c r="D38" s="128">
        <v>0</v>
      </c>
      <c r="E38" s="125">
        <v>0</v>
      </c>
      <c r="F38" s="125">
        <v>4688637.2699999996</v>
      </c>
      <c r="G38" s="125">
        <f>7500000-F38</f>
        <v>2811362.7300000004</v>
      </c>
    </row>
    <row r="39" spans="1:7" s="196" customFormat="1" ht="18" x14ac:dyDescent="0.25">
      <c r="A39" s="200">
        <v>44368</v>
      </c>
      <c r="B39" s="171">
        <v>0</v>
      </c>
      <c r="C39" s="171">
        <v>6</v>
      </c>
      <c r="D39" s="171">
        <v>0</v>
      </c>
      <c r="E39" s="172">
        <v>0</v>
      </c>
      <c r="F39" s="172">
        <v>4385067.82</v>
      </c>
      <c r="G39" s="172">
        <f>7500000-F39</f>
        <v>3114932.1799999997</v>
      </c>
    </row>
    <row r="40" spans="1:7" s="196" customFormat="1" ht="18" x14ac:dyDescent="0.25">
      <c r="A40" s="135">
        <v>44398</v>
      </c>
      <c r="B40" s="128">
        <v>0</v>
      </c>
      <c r="C40" s="128">
        <v>6</v>
      </c>
      <c r="D40" s="128">
        <v>0</v>
      </c>
      <c r="E40" s="125">
        <v>0</v>
      </c>
      <c r="F40" s="125">
        <f>F39</f>
        <v>4385067.82</v>
      </c>
      <c r="G40" s="125">
        <f>G39</f>
        <v>3114932.1799999997</v>
      </c>
    </row>
    <row r="41" spans="1:7" s="196" customFormat="1" ht="18" x14ac:dyDescent="0.25">
      <c r="A41" s="200">
        <v>44429</v>
      </c>
      <c r="B41" s="171">
        <v>0</v>
      </c>
      <c r="C41" s="171">
        <v>3</v>
      </c>
      <c r="D41" s="171">
        <v>3</v>
      </c>
      <c r="E41" s="172">
        <f>104142.55+103670</f>
        <v>207812.55</v>
      </c>
      <c r="F41" s="172">
        <v>4160067.82</v>
      </c>
      <c r="G41" s="172">
        <f>7500000-F41</f>
        <v>3339932.18</v>
      </c>
    </row>
    <row r="42" spans="1:7" s="196" customFormat="1" ht="18" x14ac:dyDescent="0.25">
      <c r="A42" s="135">
        <v>44460</v>
      </c>
      <c r="B42" s="128">
        <v>0</v>
      </c>
      <c r="C42" s="128">
        <v>3</v>
      </c>
      <c r="D42" s="128">
        <v>0</v>
      </c>
      <c r="E42" s="125">
        <v>0</v>
      </c>
      <c r="F42" s="125">
        <f>F41</f>
        <v>4160067.82</v>
      </c>
      <c r="G42" s="125">
        <f>G41</f>
        <v>3339932.18</v>
      </c>
    </row>
    <row r="43" spans="1:7" s="196" customFormat="1" ht="18" x14ac:dyDescent="0.25">
      <c r="A43" s="200">
        <v>44490</v>
      </c>
      <c r="B43" s="171">
        <v>0</v>
      </c>
      <c r="C43" s="171">
        <v>2</v>
      </c>
      <c r="D43" s="171">
        <v>1</v>
      </c>
      <c r="E43" s="172">
        <v>1211299.53</v>
      </c>
      <c r="F43" s="172">
        <f>F42</f>
        <v>4160067.82</v>
      </c>
      <c r="G43" s="172">
        <f>G42</f>
        <v>3339932.18</v>
      </c>
    </row>
    <row r="44" spans="1:7" s="196" customFormat="1" ht="18" x14ac:dyDescent="0.25">
      <c r="A44" s="135">
        <v>44521</v>
      </c>
      <c r="B44" s="128">
        <v>0</v>
      </c>
      <c r="C44" s="128">
        <v>1</v>
      </c>
      <c r="D44" s="128">
        <v>1</v>
      </c>
      <c r="E44" s="125">
        <f>363292.06-30000</f>
        <v>333292.06</v>
      </c>
      <c r="F44" s="125">
        <v>4171071.88</v>
      </c>
      <c r="G44" s="125">
        <f>7500000-F44</f>
        <v>3328928.12</v>
      </c>
    </row>
    <row r="45" spans="1:7" s="196" customFormat="1" ht="18" x14ac:dyDescent="0.25">
      <c r="A45" s="200">
        <v>44551</v>
      </c>
      <c r="B45" s="171">
        <v>0</v>
      </c>
      <c r="C45" s="171">
        <v>1</v>
      </c>
      <c r="D45" s="171">
        <v>0</v>
      </c>
      <c r="E45" s="172">
        <v>0</v>
      </c>
      <c r="F45" s="172">
        <f>F44</f>
        <v>4171071.88</v>
      </c>
      <c r="G45" s="172">
        <f>7500000-F45</f>
        <v>3328928.12</v>
      </c>
    </row>
    <row r="46" spans="1:7" s="196" customFormat="1" ht="18" x14ac:dyDescent="0.25">
      <c r="A46" s="135">
        <v>44583</v>
      </c>
      <c r="B46" s="128">
        <v>0</v>
      </c>
      <c r="C46" s="128">
        <v>1</v>
      </c>
      <c r="D46" s="128">
        <v>0</v>
      </c>
      <c r="E46" s="125">
        <v>0</v>
      </c>
      <c r="F46" s="125">
        <f>F45</f>
        <v>4171071.88</v>
      </c>
      <c r="G46" s="125">
        <f>G45</f>
        <v>3328928.12</v>
      </c>
    </row>
    <row r="47" spans="1:7" s="196" customFormat="1" ht="18" x14ac:dyDescent="0.25">
      <c r="A47" s="200">
        <v>44614</v>
      </c>
      <c r="B47" s="171">
        <v>0</v>
      </c>
      <c r="C47" s="171">
        <v>0</v>
      </c>
      <c r="D47" s="171">
        <v>1</v>
      </c>
      <c r="E47" s="172">
        <v>146566.95000000001</v>
      </c>
      <c r="F47" s="172">
        <v>4192638.83</v>
      </c>
      <c r="G47" s="172">
        <f>7500000-F47</f>
        <v>3307361.17</v>
      </c>
    </row>
    <row r="48" spans="1:7" ht="18.75" thickBot="1" x14ac:dyDescent="0.3">
      <c r="A48" s="134" t="s">
        <v>0</v>
      </c>
      <c r="B48" s="83"/>
      <c r="C48" s="83">
        <v>0</v>
      </c>
      <c r="D48" s="83">
        <f>SUM(D4:D47)</f>
        <v>77</v>
      </c>
      <c r="E48" s="75">
        <f>SUM(E4:E47)</f>
        <v>7748371.870000001</v>
      </c>
      <c r="F48" s="195">
        <f>F47</f>
        <v>4192638.83</v>
      </c>
      <c r="G48" s="75">
        <f>G47</f>
        <v>3307361.17</v>
      </c>
    </row>
    <row r="49" ht="13.5" thickTop="1" x14ac:dyDescent="0.2"/>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63"/>
  <sheetViews>
    <sheetView zoomScale="70" zoomScaleNormal="70" workbookViewId="0">
      <selection activeCell="C61" sqref="C61"/>
    </sheetView>
  </sheetViews>
  <sheetFormatPr defaultRowHeight="12.75" x14ac:dyDescent="0.2"/>
  <cols>
    <col min="1" max="1" width="29" customWidth="1"/>
    <col min="2" max="2" width="22.42578125" customWidth="1"/>
    <col min="3" max="3" width="15.28515625" customWidth="1"/>
    <col min="4" max="4" width="16.42578125" customWidth="1"/>
    <col min="5" max="5" width="25.7109375" customWidth="1"/>
    <col min="6" max="6" width="28.140625" customWidth="1"/>
    <col min="7" max="7" width="29.5703125" customWidth="1"/>
  </cols>
  <sheetData>
    <row r="1" spans="1:7" ht="18" x14ac:dyDescent="0.25">
      <c r="A1" s="216" t="s">
        <v>3</v>
      </c>
      <c r="B1" s="217"/>
      <c r="C1" s="217"/>
      <c r="D1" s="218"/>
      <c r="E1" s="217"/>
      <c r="F1" s="219" t="s">
        <v>49</v>
      </c>
      <c r="G1" s="223" t="s">
        <v>1</v>
      </c>
    </row>
    <row r="2" spans="1:7" ht="18" x14ac:dyDescent="0.25">
      <c r="A2" s="6"/>
      <c r="B2" s="62"/>
      <c r="C2" s="62"/>
      <c r="D2" s="7"/>
      <c r="E2" s="62"/>
      <c r="F2" s="62"/>
      <c r="G2" s="62"/>
    </row>
    <row r="3" spans="1:7" ht="36" customHeight="1" x14ac:dyDescent="0.2">
      <c r="A3" s="10" t="s">
        <v>30</v>
      </c>
      <c r="B3" s="28" t="s">
        <v>5</v>
      </c>
      <c r="C3" s="30" t="s">
        <v>2</v>
      </c>
      <c r="D3" s="30" t="s">
        <v>4</v>
      </c>
      <c r="E3" s="31" t="s">
        <v>12</v>
      </c>
      <c r="F3" s="31" t="s">
        <v>14</v>
      </c>
      <c r="G3" s="31" t="s">
        <v>13</v>
      </c>
    </row>
    <row r="4" spans="1:7" ht="18" x14ac:dyDescent="0.25">
      <c r="A4" s="38">
        <v>42932</v>
      </c>
      <c r="B4" s="71">
        <v>5</v>
      </c>
      <c r="C4" s="66">
        <v>5</v>
      </c>
      <c r="D4" s="71">
        <v>0</v>
      </c>
      <c r="E4" s="156">
        <v>0</v>
      </c>
      <c r="F4" s="156">
        <v>200000</v>
      </c>
      <c r="G4" s="156">
        <f t="shared" ref="G4:G10" si="0">7500000-F4</f>
        <v>7300000</v>
      </c>
    </row>
    <row r="5" spans="1:7" ht="18" x14ac:dyDescent="0.25">
      <c r="A5" s="21">
        <v>42963</v>
      </c>
      <c r="B5" s="69">
        <v>10</v>
      </c>
      <c r="C5" s="62">
        <v>14</v>
      </c>
      <c r="D5" s="69">
        <v>1</v>
      </c>
      <c r="E5" s="157">
        <v>0</v>
      </c>
      <c r="F5" s="157">
        <v>1122500</v>
      </c>
      <c r="G5" s="157">
        <f t="shared" si="0"/>
        <v>6377500</v>
      </c>
    </row>
    <row r="6" spans="1:7" ht="18" x14ac:dyDescent="0.25">
      <c r="A6" s="38">
        <v>42994</v>
      </c>
      <c r="B6" s="71">
        <v>2</v>
      </c>
      <c r="C6" s="66">
        <v>14</v>
      </c>
      <c r="D6" s="71">
        <v>2</v>
      </c>
      <c r="E6" s="156">
        <v>0</v>
      </c>
      <c r="F6" s="156">
        <v>1584500</v>
      </c>
      <c r="G6" s="156">
        <f t="shared" si="0"/>
        <v>5915500</v>
      </c>
    </row>
    <row r="7" spans="1:7" ht="18" x14ac:dyDescent="0.25">
      <c r="A7" s="6">
        <v>43024</v>
      </c>
      <c r="B7" s="62">
        <v>12</v>
      </c>
      <c r="C7" s="62">
        <v>22</v>
      </c>
      <c r="D7" s="62">
        <v>4</v>
      </c>
      <c r="E7" s="86">
        <v>0</v>
      </c>
      <c r="F7" s="86">
        <f>1873818.89</f>
        <v>1873818.89</v>
      </c>
      <c r="G7" s="158">
        <f t="shared" si="0"/>
        <v>5626181.1100000003</v>
      </c>
    </row>
    <row r="8" spans="1:7" ht="18" x14ac:dyDescent="0.25">
      <c r="A8" s="43">
        <v>43055</v>
      </c>
      <c r="B8" s="73">
        <v>6</v>
      </c>
      <c r="C8" s="66">
        <v>24</v>
      </c>
      <c r="D8" s="66">
        <v>4</v>
      </c>
      <c r="E8" s="159">
        <v>72526.69</v>
      </c>
      <c r="F8" s="159">
        <v>2198818.89</v>
      </c>
      <c r="G8" s="159">
        <f t="shared" si="0"/>
        <v>5301181.1099999994</v>
      </c>
    </row>
    <row r="9" spans="1:7" ht="18" x14ac:dyDescent="0.25">
      <c r="A9" s="6">
        <v>43085</v>
      </c>
      <c r="B9" s="62">
        <v>3</v>
      </c>
      <c r="C9" s="62">
        <v>26</v>
      </c>
      <c r="D9" s="62">
        <v>1</v>
      </c>
      <c r="E9" s="86">
        <v>14109.9</v>
      </c>
      <c r="F9" s="86">
        <v>2377928.79</v>
      </c>
      <c r="G9" s="86">
        <f t="shared" si="0"/>
        <v>5122071.21</v>
      </c>
    </row>
    <row r="10" spans="1:7" ht="18" x14ac:dyDescent="0.25">
      <c r="A10" s="140">
        <v>43101</v>
      </c>
      <c r="B10" s="141">
        <v>21</v>
      </c>
      <c r="C10" s="141">
        <v>45</v>
      </c>
      <c r="D10" s="141">
        <v>2</v>
      </c>
      <c r="E10" s="160">
        <v>0</v>
      </c>
      <c r="F10" s="160">
        <v>4318622.8099999996</v>
      </c>
      <c r="G10" s="161">
        <f t="shared" si="0"/>
        <v>3181377.1900000004</v>
      </c>
    </row>
    <row r="11" spans="1:7" ht="18" x14ac:dyDescent="0.25">
      <c r="A11" s="21">
        <v>43147</v>
      </c>
      <c r="B11" s="69">
        <v>5</v>
      </c>
      <c r="C11" s="69">
        <v>49</v>
      </c>
      <c r="D11" s="69">
        <v>1</v>
      </c>
      <c r="E11" s="157">
        <v>68694.02</v>
      </c>
      <c r="F11" s="157">
        <v>4993622.8099999996</v>
      </c>
      <c r="G11" s="157">
        <f t="shared" ref="G11:G18" si="1">7500000-F11</f>
        <v>2506377.1900000004</v>
      </c>
    </row>
    <row r="12" spans="1:7" ht="18" x14ac:dyDescent="0.25">
      <c r="A12" s="38">
        <v>43175</v>
      </c>
      <c r="B12" s="71">
        <v>5</v>
      </c>
      <c r="C12" s="71">
        <v>49</v>
      </c>
      <c r="D12" s="71">
        <v>5</v>
      </c>
      <c r="E12" s="156">
        <v>65818</v>
      </c>
      <c r="F12" s="156">
        <v>5547440.8099999996</v>
      </c>
      <c r="G12" s="160">
        <f t="shared" si="1"/>
        <v>1952559.1900000004</v>
      </c>
    </row>
    <row r="13" spans="1:7" ht="18" x14ac:dyDescent="0.25">
      <c r="A13" s="21">
        <v>43206</v>
      </c>
      <c r="B13" s="69">
        <v>4</v>
      </c>
      <c r="C13" s="69">
        <v>50</v>
      </c>
      <c r="D13" s="69">
        <v>3</v>
      </c>
      <c r="E13" s="157">
        <v>0</v>
      </c>
      <c r="F13" s="157">
        <v>6002440.8099999996</v>
      </c>
      <c r="G13" s="157">
        <f t="shared" si="1"/>
        <v>1497559.1900000004</v>
      </c>
    </row>
    <row r="14" spans="1:7" ht="18" x14ac:dyDescent="0.25">
      <c r="A14" s="38">
        <v>43236</v>
      </c>
      <c r="B14" s="71">
        <v>1</v>
      </c>
      <c r="C14" s="71">
        <v>48</v>
      </c>
      <c r="D14" s="71">
        <v>3</v>
      </c>
      <c r="E14" s="156">
        <v>10282.01</v>
      </c>
      <c r="F14" s="156">
        <v>5965310.2199999997</v>
      </c>
      <c r="G14" s="160">
        <f>7500000-F14</f>
        <v>1534689.7800000003</v>
      </c>
    </row>
    <row r="15" spans="1:7" ht="18" x14ac:dyDescent="0.25">
      <c r="A15" s="21">
        <v>43267</v>
      </c>
      <c r="B15" s="69">
        <v>11</v>
      </c>
      <c r="C15" s="69">
        <v>58</v>
      </c>
      <c r="D15" s="69">
        <v>1</v>
      </c>
      <c r="E15" s="157">
        <v>0</v>
      </c>
      <c r="F15" s="157">
        <v>6251069.79</v>
      </c>
      <c r="G15" s="157">
        <f t="shared" si="1"/>
        <v>1248930.21</v>
      </c>
    </row>
    <row r="16" spans="1:7" ht="18" x14ac:dyDescent="0.25">
      <c r="A16" s="38">
        <v>43282</v>
      </c>
      <c r="B16" s="71">
        <v>2</v>
      </c>
      <c r="C16" s="66">
        <v>54</v>
      </c>
      <c r="D16" s="71">
        <v>6</v>
      </c>
      <c r="E16" s="156">
        <v>361318.35</v>
      </c>
      <c r="F16" s="156">
        <v>6037475.3200000003</v>
      </c>
      <c r="G16" s="156">
        <f t="shared" si="1"/>
        <v>1462524.6799999997</v>
      </c>
    </row>
    <row r="17" spans="1:7" ht="18" x14ac:dyDescent="0.25">
      <c r="A17" s="21">
        <v>43313</v>
      </c>
      <c r="B17" s="69">
        <v>0</v>
      </c>
      <c r="C17" s="62">
        <v>51</v>
      </c>
      <c r="D17" s="69">
        <v>3</v>
      </c>
      <c r="E17" s="157">
        <v>42582.38</v>
      </c>
      <c r="F17" s="157">
        <v>8010915.5</v>
      </c>
      <c r="G17" s="174">
        <f t="shared" si="1"/>
        <v>-510915.5</v>
      </c>
    </row>
    <row r="18" spans="1:7" ht="18" x14ac:dyDescent="0.25">
      <c r="A18" s="38">
        <v>43344</v>
      </c>
      <c r="B18" s="71">
        <v>0</v>
      </c>
      <c r="C18" s="66">
        <v>41</v>
      </c>
      <c r="D18" s="71">
        <v>11</v>
      </c>
      <c r="E18" s="156">
        <v>960915.73</v>
      </c>
      <c r="F18" s="156">
        <v>7354858.2400000002</v>
      </c>
      <c r="G18" s="160">
        <f t="shared" si="1"/>
        <v>145141.75999999978</v>
      </c>
    </row>
    <row r="19" spans="1:7" ht="18" x14ac:dyDescent="0.25">
      <c r="A19" s="21">
        <v>43391</v>
      </c>
      <c r="B19" s="69">
        <v>0</v>
      </c>
      <c r="C19" s="62">
        <v>35</v>
      </c>
      <c r="D19" s="69">
        <v>6</v>
      </c>
      <c r="E19" s="157">
        <v>87207.59</v>
      </c>
      <c r="F19" s="157">
        <v>5168505.08</v>
      </c>
      <c r="G19" s="157">
        <f>7500000-F19</f>
        <v>2331494.92</v>
      </c>
    </row>
    <row r="20" spans="1:7" ht="18" x14ac:dyDescent="0.25">
      <c r="A20" s="38">
        <v>43422</v>
      </c>
      <c r="B20" s="71">
        <v>0</v>
      </c>
      <c r="C20" s="66">
        <v>35</v>
      </c>
      <c r="D20" s="71">
        <v>0</v>
      </c>
      <c r="E20" s="156">
        <v>0</v>
      </c>
      <c r="F20" s="156">
        <v>5159271.42</v>
      </c>
      <c r="G20" s="156">
        <f>7500000-F20</f>
        <v>2340728.58</v>
      </c>
    </row>
    <row r="21" spans="1:7" ht="18" x14ac:dyDescent="0.25">
      <c r="A21" s="21">
        <v>43435</v>
      </c>
      <c r="B21" s="69">
        <v>0</v>
      </c>
      <c r="C21" s="62">
        <v>32</v>
      </c>
      <c r="D21" s="69">
        <v>3</v>
      </c>
      <c r="E21" s="157">
        <v>186627.17</v>
      </c>
      <c r="F21" s="157">
        <f>F20</f>
        <v>5159271.42</v>
      </c>
      <c r="G21" s="157">
        <f>G20</f>
        <v>2340728.58</v>
      </c>
    </row>
    <row r="22" spans="1:7" ht="18" x14ac:dyDescent="0.25">
      <c r="A22" s="38">
        <v>43484</v>
      </c>
      <c r="B22" s="71">
        <v>1</v>
      </c>
      <c r="C22" s="66">
        <v>32</v>
      </c>
      <c r="D22" s="71">
        <v>1</v>
      </c>
      <c r="E22" s="156">
        <v>23764.52</v>
      </c>
      <c r="F22" s="156">
        <f>F21</f>
        <v>5159271.42</v>
      </c>
      <c r="G22" s="156">
        <f>G21</f>
        <v>2340728.58</v>
      </c>
    </row>
    <row r="23" spans="1:7" ht="18" x14ac:dyDescent="0.25">
      <c r="A23" s="21">
        <v>43515</v>
      </c>
      <c r="B23" s="69">
        <v>0</v>
      </c>
      <c r="C23" s="62">
        <v>30</v>
      </c>
      <c r="D23" s="69">
        <v>3</v>
      </c>
      <c r="E23" s="157">
        <f>7194.59+30630.31</f>
        <v>37824.9</v>
      </c>
      <c r="F23" s="157">
        <v>5211780.05</v>
      </c>
      <c r="G23" s="157">
        <f>7500000-F23</f>
        <v>2288219.9500000002</v>
      </c>
    </row>
    <row r="24" spans="1:7" ht="18" x14ac:dyDescent="0.25">
      <c r="A24" s="140">
        <v>43525</v>
      </c>
      <c r="B24" s="141">
        <v>0</v>
      </c>
      <c r="C24" s="73">
        <v>27</v>
      </c>
      <c r="D24" s="141">
        <v>3</v>
      </c>
      <c r="E24" s="160">
        <v>42020.24</v>
      </c>
      <c r="F24" s="160">
        <v>4519890.12</v>
      </c>
      <c r="G24" s="160">
        <f>7500000-F24</f>
        <v>2980109.88</v>
      </c>
    </row>
    <row r="25" spans="1:7" ht="18" x14ac:dyDescent="0.25">
      <c r="A25" s="168">
        <v>43574</v>
      </c>
      <c r="B25" s="169">
        <v>0</v>
      </c>
      <c r="C25" s="173">
        <v>21</v>
      </c>
      <c r="D25" s="169">
        <v>6</v>
      </c>
      <c r="E25" s="174">
        <v>290580.25</v>
      </c>
      <c r="F25" s="174">
        <v>4516899.22</v>
      </c>
      <c r="G25" s="174">
        <f>7500000-F25</f>
        <v>2983100.7800000003</v>
      </c>
    </row>
    <row r="26" spans="1:7" ht="18" x14ac:dyDescent="0.25">
      <c r="A26" s="140">
        <v>43604</v>
      </c>
      <c r="B26" s="141">
        <v>0</v>
      </c>
      <c r="C26" s="73">
        <v>21</v>
      </c>
      <c r="D26" s="141">
        <v>0</v>
      </c>
      <c r="E26" s="160">
        <v>0</v>
      </c>
      <c r="F26" s="160">
        <f>F25</f>
        <v>4516899.22</v>
      </c>
      <c r="G26" s="160">
        <f>G25</f>
        <v>2983100.7800000003</v>
      </c>
    </row>
    <row r="27" spans="1:7" ht="18" x14ac:dyDescent="0.25">
      <c r="A27" s="168">
        <v>43617</v>
      </c>
      <c r="B27" s="169">
        <v>0</v>
      </c>
      <c r="C27" s="173">
        <v>20</v>
      </c>
      <c r="D27" s="169">
        <v>1</v>
      </c>
      <c r="E27" s="174">
        <v>18276.89</v>
      </c>
      <c r="F27" s="174">
        <v>4384902.28</v>
      </c>
      <c r="G27" s="174">
        <f>7500000-F27</f>
        <v>3115097.7199999997</v>
      </c>
    </row>
    <row r="28" spans="1:7" ht="18" x14ac:dyDescent="0.25">
      <c r="A28" s="140">
        <v>43647</v>
      </c>
      <c r="B28" s="141">
        <v>0</v>
      </c>
      <c r="C28" s="73">
        <v>7</v>
      </c>
      <c r="D28" s="141">
        <v>13</v>
      </c>
      <c r="E28" s="160">
        <v>487150.65</v>
      </c>
      <c r="F28" s="160">
        <f>4512976.32</f>
        <v>4512976.32</v>
      </c>
      <c r="G28" s="160">
        <f>7500000-F28</f>
        <v>2987023.6799999997</v>
      </c>
    </row>
    <row r="29" spans="1:7" s="196" customFormat="1" ht="18" x14ac:dyDescent="0.25">
      <c r="A29" s="168">
        <v>43678</v>
      </c>
      <c r="B29" s="169">
        <v>0</v>
      </c>
      <c r="C29" s="173">
        <v>6</v>
      </c>
      <c r="D29" s="169">
        <v>1</v>
      </c>
      <c r="E29" s="174">
        <v>0</v>
      </c>
      <c r="F29" s="174">
        <v>4566192.67</v>
      </c>
      <c r="G29" s="158">
        <f>7500000-F29</f>
        <v>2933807.33</v>
      </c>
    </row>
    <row r="30" spans="1:7" s="196" customFormat="1" ht="18" x14ac:dyDescent="0.25">
      <c r="A30" s="140">
        <v>43709</v>
      </c>
      <c r="B30" s="141">
        <v>0</v>
      </c>
      <c r="C30" s="73">
        <v>6</v>
      </c>
      <c r="D30" s="141">
        <v>0</v>
      </c>
      <c r="E30" s="160">
        <f>E29</f>
        <v>0</v>
      </c>
      <c r="F30" s="160">
        <f>F29</f>
        <v>4566192.67</v>
      </c>
      <c r="G30" s="160">
        <f>G29</f>
        <v>2933807.33</v>
      </c>
    </row>
    <row r="31" spans="1:7" s="196" customFormat="1" ht="18" x14ac:dyDescent="0.25">
      <c r="A31" s="210">
        <v>43757</v>
      </c>
      <c r="B31" s="211">
        <v>0</v>
      </c>
      <c r="C31" s="212">
        <v>4</v>
      </c>
      <c r="D31" s="211">
        <v>2</v>
      </c>
      <c r="E31" s="158">
        <v>205622</v>
      </c>
      <c r="F31" s="158">
        <v>4437470.21</v>
      </c>
      <c r="G31" s="158">
        <f>7500000-F31</f>
        <v>3062529.79</v>
      </c>
    </row>
    <row r="32" spans="1:7" s="196" customFormat="1" ht="18" x14ac:dyDescent="0.25">
      <c r="A32" s="140">
        <v>43788</v>
      </c>
      <c r="B32" s="141">
        <v>0</v>
      </c>
      <c r="C32" s="73">
        <v>3</v>
      </c>
      <c r="D32" s="141">
        <v>1</v>
      </c>
      <c r="E32" s="160">
        <f>208529.98+278216.35</f>
        <v>486746.32999999996</v>
      </c>
      <c r="F32" s="160">
        <f t="shared" ref="F32:G34" si="2">F31</f>
        <v>4437470.21</v>
      </c>
      <c r="G32" s="160">
        <f t="shared" si="2"/>
        <v>3062529.79</v>
      </c>
    </row>
    <row r="33" spans="1:7" s="196" customFormat="1" ht="18" x14ac:dyDescent="0.25">
      <c r="A33" s="168">
        <v>43818</v>
      </c>
      <c r="B33" s="169">
        <v>0</v>
      </c>
      <c r="C33" s="173">
        <v>3</v>
      </c>
      <c r="D33" s="169">
        <v>0</v>
      </c>
      <c r="E33" s="174">
        <v>0</v>
      </c>
      <c r="F33" s="174">
        <f t="shared" si="2"/>
        <v>4437470.21</v>
      </c>
      <c r="G33" s="174">
        <f t="shared" si="2"/>
        <v>3062529.79</v>
      </c>
    </row>
    <row r="34" spans="1:7" s="196" customFormat="1" ht="18" x14ac:dyDescent="0.25">
      <c r="A34" s="140">
        <v>43850</v>
      </c>
      <c r="B34" s="141">
        <v>0</v>
      </c>
      <c r="C34" s="73">
        <v>2</v>
      </c>
      <c r="D34" s="141">
        <v>1</v>
      </c>
      <c r="E34" s="160">
        <v>414293.47</v>
      </c>
      <c r="F34" s="160">
        <f t="shared" si="2"/>
        <v>4437470.21</v>
      </c>
      <c r="G34" s="160">
        <f t="shared" si="2"/>
        <v>3062529.79</v>
      </c>
    </row>
    <row r="35" spans="1:7" s="196" customFormat="1" ht="18" x14ac:dyDescent="0.25">
      <c r="A35" s="168">
        <v>43863</v>
      </c>
      <c r="B35" s="169">
        <v>0</v>
      </c>
      <c r="C35" s="173">
        <v>1</v>
      </c>
      <c r="D35" s="169">
        <v>1</v>
      </c>
      <c r="E35" s="174">
        <v>32387.41</v>
      </c>
      <c r="F35" s="174">
        <f t="shared" ref="F35:F40" si="3">F34</f>
        <v>4437470.21</v>
      </c>
      <c r="G35" s="174">
        <f>7500000-F35</f>
        <v>3062529.79</v>
      </c>
    </row>
    <row r="36" spans="1:7" s="196" customFormat="1" ht="18" x14ac:dyDescent="0.25">
      <c r="A36" s="140">
        <v>43910</v>
      </c>
      <c r="B36" s="141">
        <v>0</v>
      </c>
      <c r="C36" s="73">
        <v>1</v>
      </c>
      <c r="D36" s="141">
        <v>0</v>
      </c>
      <c r="E36" s="160">
        <v>0</v>
      </c>
      <c r="F36" s="160">
        <f t="shared" si="3"/>
        <v>4437470.21</v>
      </c>
      <c r="G36" s="160">
        <f t="shared" ref="G36:G41" si="4">G35</f>
        <v>3062529.79</v>
      </c>
    </row>
    <row r="37" spans="1:7" s="196" customFormat="1" ht="18" x14ac:dyDescent="0.25">
      <c r="A37" s="168">
        <v>43941</v>
      </c>
      <c r="B37" s="169">
        <v>0</v>
      </c>
      <c r="C37" s="173">
        <v>1</v>
      </c>
      <c r="D37" s="169">
        <v>0</v>
      </c>
      <c r="E37" s="174">
        <v>0</v>
      </c>
      <c r="F37" s="174">
        <f t="shared" si="3"/>
        <v>4437470.21</v>
      </c>
      <c r="G37" s="174">
        <f t="shared" si="4"/>
        <v>3062529.79</v>
      </c>
    </row>
    <row r="38" spans="1:7" s="196" customFormat="1" ht="18" x14ac:dyDescent="0.25">
      <c r="A38" s="140">
        <v>43952</v>
      </c>
      <c r="B38" s="141">
        <v>0</v>
      </c>
      <c r="C38" s="73">
        <v>1</v>
      </c>
      <c r="D38" s="141">
        <v>0</v>
      </c>
      <c r="E38" s="160">
        <v>0</v>
      </c>
      <c r="F38" s="160">
        <f t="shared" si="3"/>
        <v>4437470.21</v>
      </c>
      <c r="G38" s="160">
        <f t="shared" si="4"/>
        <v>3062529.79</v>
      </c>
    </row>
    <row r="39" spans="1:7" s="196" customFormat="1" ht="18" x14ac:dyDescent="0.25">
      <c r="A39" s="168">
        <v>43983</v>
      </c>
      <c r="B39" s="169">
        <v>0</v>
      </c>
      <c r="C39" s="173">
        <v>1</v>
      </c>
      <c r="D39" s="169">
        <v>0</v>
      </c>
      <c r="E39" s="174">
        <v>0</v>
      </c>
      <c r="F39" s="174">
        <f t="shared" si="3"/>
        <v>4437470.21</v>
      </c>
      <c r="G39" s="174">
        <f t="shared" si="4"/>
        <v>3062529.79</v>
      </c>
    </row>
    <row r="40" spans="1:7" s="196" customFormat="1" ht="18" x14ac:dyDescent="0.25">
      <c r="A40" s="140">
        <v>44013</v>
      </c>
      <c r="B40" s="141">
        <v>0</v>
      </c>
      <c r="C40" s="73">
        <v>1</v>
      </c>
      <c r="D40" s="141">
        <v>0</v>
      </c>
      <c r="E40" s="160">
        <v>0</v>
      </c>
      <c r="F40" s="160">
        <f t="shared" si="3"/>
        <v>4437470.21</v>
      </c>
      <c r="G40" s="160">
        <f t="shared" si="4"/>
        <v>3062529.79</v>
      </c>
    </row>
    <row r="41" spans="1:7" s="196" customFormat="1" ht="18" x14ac:dyDescent="0.25">
      <c r="A41" s="168">
        <v>44063</v>
      </c>
      <c r="B41" s="169">
        <v>0</v>
      </c>
      <c r="C41" s="173">
        <v>1</v>
      </c>
      <c r="D41" s="169">
        <v>0</v>
      </c>
      <c r="E41" s="174">
        <v>0</v>
      </c>
      <c r="F41" s="174">
        <f t="shared" ref="F41:F46" si="5">F40</f>
        <v>4437470.21</v>
      </c>
      <c r="G41" s="174">
        <f t="shared" si="4"/>
        <v>3062529.79</v>
      </c>
    </row>
    <row r="42" spans="1:7" s="196" customFormat="1" ht="18" x14ac:dyDescent="0.25">
      <c r="A42" s="140">
        <v>44094</v>
      </c>
      <c r="B42" s="141">
        <v>0</v>
      </c>
      <c r="C42" s="73">
        <v>1</v>
      </c>
      <c r="D42" s="141">
        <v>0</v>
      </c>
      <c r="E42" s="160">
        <v>0</v>
      </c>
      <c r="F42" s="160">
        <f t="shared" si="5"/>
        <v>4437470.21</v>
      </c>
      <c r="G42" s="160">
        <f>G41</f>
        <v>3062529.79</v>
      </c>
    </row>
    <row r="43" spans="1:7" s="196" customFormat="1" ht="18" x14ac:dyDescent="0.25">
      <c r="A43" s="168">
        <v>44124</v>
      </c>
      <c r="B43" s="169">
        <v>0</v>
      </c>
      <c r="C43" s="173">
        <v>1</v>
      </c>
      <c r="D43" s="169">
        <v>0</v>
      </c>
      <c r="E43" s="174">
        <v>0</v>
      </c>
      <c r="F43" s="174">
        <f t="shared" si="5"/>
        <v>4437470.21</v>
      </c>
      <c r="G43" s="174">
        <f>7500000-F43</f>
        <v>3062529.79</v>
      </c>
    </row>
    <row r="44" spans="1:7" s="196" customFormat="1" ht="18" x14ac:dyDescent="0.25">
      <c r="A44" s="140">
        <v>44155</v>
      </c>
      <c r="B44" s="141">
        <v>0</v>
      </c>
      <c r="C44" s="73">
        <v>1</v>
      </c>
      <c r="D44" s="141">
        <v>0</v>
      </c>
      <c r="E44" s="160">
        <v>0</v>
      </c>
      <c r="F44" s="160">
        <f t="shared" si="5"/>
        <v>4437470.21</v>
      </c>
      <c r="G44" s="160">
        <f>7500000-F44</f>
        <v>3062529.79</v>
      </c>
    </row>
    <row r="45" spans="1:7" s="196" customFormat="1" ht="18" x14ac:dyDescent="0.25">
      <c r="A45" s="168">
        <v>44185</v>
      </c>
      <c r="B45" s="169">
        <v>0</v>
      </c>
      <c r="C45" s="173">
        <v>1</v>
      </c>
      <c r="D45" s="169">
        <v>0</v>
      </c>
      <c r="E45" s="174">
        <v>0</v>
      </c>
      <c r="F45" s="174">
        <f t="shared" si="5"/>
        <v>4437470.21</v>
      </c>
      <c r="G45" s="174">
        <f t="shared" ref="G45:G50" si="6">G44</f>
        <v>3062529.79</v>
      </c>
    </row>
    <row r="46" spans="1:7" s="196" customFormat="1" ht="18" x14ac:dyDescent="0.25">
      <c r="A46" s="140">
        <v>44217</v>
      </c>
      <c r="B46" s="141">
        <v>0</v>
      </c>
      <c r="C46" s="73">
        <v>1</v>
      </c>
      <c r="D46" s="141">
        <v>0</v>
      </c>
      <c r="E46" s="160">
        <v>0</v>
      </c>
      <c r="F46" s="160">
        <f t="shared" si="5"/>
        <v>4437470.21</v>
      </c>
      <c r="G46" s="160">
        <f t="shared" si="6"/>
        <v>3062529.79</v>
      </c>
    </row>
    <row r="47" spans="1:7" s="196" customFormat="1" ht="18" x14ac:dyDescent="0.25">
      <c r="A47" s="168">
        <v>44248</v>
      </c>
      <c r="B47" s="169">
        <v>0</v>
      </c>
      <c r="C47" s="173">
        <v>1</v>
      </c>
      <c r="D47" s="169">
        <v>0</v>
      </c>
      <c r="E47" s="174">
        <v>0</v>
      </c>
      <c r="F47" s="174">
        <f t="shared" ref="F47:F52" si="7">F46</f>
        <v>4437470.21</v>
      </c>
      <c r="G47" s="174">
        <f t="shared" si="6"/>
        <v>3062529.79</v>
      </c>
    </row>
    <row r="48" spans="1:7" s="196" customFormat="1" ht="18" x14ac:dyDescent="0.25">
      <c r="A48" s="140">
        <v>44276</v>
      </c>
      <c r="B48" s="141">
        <v>0</v>
      </c>
      <c r="C48" s="73">
        <v>1</v>
      </c>
      <c r="D48" s="141">
        <v>0</v>
      </c>
      <c r="E48" s="160">
        <v>0</v>
      </c>
      <c r="F48" s="160">
        <f t="shared" si="7"/>
        <v>4437470.21</v>
      </c>
      <c r="G48" s="160">
        <f t="shared" si="6"/>
        <v>3062529.79</v>
      </c>
    </row>
    <row r="49" spans="1:7" s="196" customFormat="1" ht="18" x14ac:dyDescent="0.25">
      <c r="A49" s="168">
        <v>44307</v>
      </c>
      <c r="B49" s="169">
        <v>0</v>
      </c>
      <c r="C49" s="173">
        <v>1</v>
      </c>
      <c r="D49" s="169">
        <v>0</v>
      </c>
      <c r="E49" s="174">
        <v>0</v>
      </c>
      <c r="F49" s="174">
        <f t="shared" si="7"/>
        <v>4437470.21</v>
      </c>
      <c r="G49" s="174">
        <f t="shared" si="6"/>
        <v>3062529.79</v>
      </c>
    </row>
    <row r="50" spans="1:7" s="196" customFormat="1" ht="18" x14ac:dyDescent="0.25">
      <c r="A50" s="140">
        <v>44317</v>
      </c>
      <c r="B50" s="141">
        <v>0</v>
      </c>
      <c r="C50" s="73">
        <v>1</v>
      </c>
      <c r="D50" s="141">
        <v>0</v>
      </c>
      <c r="E50" s="160"/>
      <c r="F50" s="160">
        <f t="shared" si="7"/>
        <v>4437470.21</v>
      </c>
      <c r="G50" s="160">
        <f t="shared" si="6"/>
        <v>3062529.79</v>
      </c>
    </row>
    <row r="51" spans="1:7" s="196" customFormat="1" ht="18" x14ac:dyDescent="0.25">
      <c r="A51" s="168">
        <v>44368</v>
      </c>
      <c r="B51" s="169">
        <v>0</v>
      </c>
      <c r="C51" s="173">
        <v>1</v>
      </c>
      <c r="D51" s="169">
        <v>0</v>
      </c>
      <c r="E51" s="174">
        <v>0</v>
      </c>
      <c r="F51" s="174">
        <f t="shared" si="7"/>
        <v>4437470.21</v>
      </c>
      <c r="G51" s="174">
        <f>G50</f>
        <v>3062529.79</v>
      </c>
    </row>
    <row r="52" spans="1:7" s="196" customFormat="1" ht="18" x14ac:dyDescent="0.25">
      <c r="A52" s="140">
        <v>44398</v>
      </c>
      <c r="B52" s="141">
        <v>0</v>
      </c>
      <c r="C52" s="73">
        <v>1</v>
      </c>
      <c r="D52" s="141">
        <v>0</v>
      </c>
      <c r="E52" s="160">
        <v>0</v>
      </c>
      <c r="F52" s="160">
        <f t="shared" si="7"/>
        <v>4437470.21</v>
      </c>
      <c r="G52" s="160">
        <f>G51</f>
        <v>3062529.79</v>
      </c>
    </row>
    <row r="53" spans="1:7" s="196" customFormat="1" ht="18" x14ac:dyDescent="0.25">
      <c r="A53" s="168">
        <v>44429</v>
      </c>
      <c r="B53" s="169">
        <v>0</v>
      </c>
      <c r="C53" s="173">
        <v>1</v>
      </c>
      <c r="D53" s="169">
        <v>0</v>
      </c>
      <c r="E53" s="174">
        <v>0</v>
      </c>
      <c r="F53" s="174">
        <f t="shared" ref="F53:F58" si="8">F52</f>
        <v>4437470.21</v>
      </c>
      <c r="G53" s="174">
        <f>G52</f>
        <v>3062529.79</v>
      </c>
    </row>
    <row r="54" spans="1:7" s="196" customFormat="1" ht="18" x14ac:dyDescent="0.25">
      <c r="A54" s="140">
        <v>44460</v>
      </c>
      <c r="B54" s="141">
        <v>0</v>
      </c>
      <c r="C54" s="73">
        <v>1</v>
      </c>
      <c r="D54" s="141">
        <v>0</v>
      </c>
      <c r="E54" s="160">
        <v>0</v>
      </c>
      <c r="F54" s="160">
        <f t="shared" si="8"/>
        <v>4437470.21</v>
      </c>
      <c r="G54" s="160">
        <f>7500000-F54</f>
        <v>3062529.79</v>
      </c>
    </row>
    <row r="55" spans="1:7" s="196" customFormat="1" ht="18" x14ac:dyDescent="0.25">
      <c r="A55" s="168">
        <v>44490</v>
      </c>
      <c r="B55" s="169">
        <v>0</v>
      </c>
      <c r="C55" s="173">
        <v>1</v>
      </c>
      <c r="D55" s="169">
        <v>0</v>
      </c>
      <c r="E55" s="174">
        <v>0</v>
      </c>
      <c r="F55" s="174">
        <f t="shared" si="8"/>
        <v>4437470.21</v>
      </c>
      <c r="G55" s="174">
        <f>7500000-F55</f>
        <v>3062529.79</v>
      </c>
    </row>
    <row r="56" spans="1:7" s="196" customFormat="1" ht="18" x14ac:dyDescent="0.25">
      <c r="A56" s="140">
        <v>44521</v>
      </c>
      <c r="B56" s="141">
        <v>0</v>
      </c>
      <c r="C56" s="73">
        <v>1</v>
      </c>
      <c r="D56" s="141">
        <v>0</v>
      </c>
      <c r="E56" s="160">
        <v>0</v>
      </c>
      <c r="F56" s="160">
        <f t="shared" si="8"/>
        <v>4437470.21</v>
      </c>
      <c r="G56" s="160">
        <f>G55</f>
        <v>3062529.79</v>
      </c>
    </row>
    <row r="57" spans="1:7" s="196" customFormat="1" ht="18" x14ac:dyDescent="0.25">
      <c r="A57" s="168">
        <v>44551</v>
      </c>
      <c r="B57" s="169">
        <v>0</v>
      </c>
      <c r="C57" s="173">
        <v>1</v>
      </c>
      <c r="D57" s="169">
        <v>0</v>
      </c>
      <c r="E57" s="174">
        <v>0</v>
      </c>
      <c r="F57" s="174">
        <f t="shared" si="8"/>
        <v>4437470.21</v>
      </c>
      <c r="G57" s="174">
        <f>G56</f>
        <v>3062529.79</v>
      </c>
    </row>
    <row r="58" spans="1:7" s="196" customFormat="1" ht="18" x14ac:dyDescent="0.25">
      <c r="A58" s="140">
        <v>44583</v>
      </c>
      <c r="B58" s="141">
        <v>0</v>
      </c>
      <c r="C58" s="73">
        <v>1</v>
      </c>
      <c r="D58" s="141">
        <v>0</v>
      </c>
      <c r="E58" s="160">
        <v>0</v>
      </c>
      <c r="F58" s="160">
        <f t="shared" si="8"/>
        <v>4437470.21</v>
      </c>
      <c r="G58" s="160">
        <f>G57</f>
        <v>3062529.79</v>
      </c>
    </row>
    <row r="59" spans="1:7" s="196" customFormat="1" ht="18" x14ac:dyDescent="0.25">
      <c r="A59" s="168">
        <v>44614</v>
      </c>
      <c r="B59" s="169">
        <v>0</v>
      </c>
      <c r="C59" s="173">
        <v>0</v>
      </c>
      <c r="D59" s="169">
        <v>1</v>
      </c>
      <c r="E59" s="174">
        <v>37820</v>
      </c>
      <c r="F59" s="174">
        <v>4425290.21</v>
      </c>
      <c r="G59" s="174">
        <f>7500000-F59</f>
        <v>3074709.79</v>
      </c>
    </row>
    <row r="60" spans="1:7" ht="18.75" thickBot="1" x14ac:dyDescent="0.3">
      <c r="A60" s="56" t="s">
        <v>0</v>
      </c>
      <c r="B60" s="67"/>
      <c r="C60" s="67">
        <v>0</v>
      </c>
      <c r="D60" s="67">
        <f>SUM(D4:D59)</f>
        <v>90</v>
      </c>
      <c r="E60" s="166">
        <f>SUM(E4:E59)</f>
        <v>3946568.5</v>
      </c>
      <c r="F60" s="166">
        <f>F59</f>
        <v>4425290.21</v>
      </c>
      <c r="G60" s="166">
        <f>G59</f>
        <v>3074709.79</v>
      </c>
    </row>
    <row r="61" spans="1:7" ht="13.5" thickTop="1" x14ac:dyDescent="0.2"/>
    <row r="62" spans="1:7" ht="12" customHeight="1" x14ac:dyDescent="0.2">
      <c r="A62" s="255"/>
      <c r="B62" s="255"/>
      <c r="C62" s="255"/>
      <c r="D62" s="255"/>
      <c r="E62" s="255"/>
      <c r="F62" s="255"/>
      <c r="G62" s="255"/>
    </row>
    <row r="63" spans="1:7" ht="22.5" customHeight="1" x14ac:dyDescent="0.2">
      <c r="A63" s="255"/>
      <c r="B63" s="255"/>
      <c r="C63" s="255"/>
      <c r="D63" s="255"/>
      <c r="E63" s="255"/>
      <c r="F63" s="255"/>
      <c r="G63" s="255"/>
    </row>
  </sheetData>
  <mergeCells count="1">
    <mergeCell ref="A62:G6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44"/>
  <sheetViews>
    <sheetView zoomScale="80" zoomScaleNormal="80" workbookViewId="0">
      <selection sqref="A1:G1"/>
    </sheetView>
  </sheetViews>
  <sheetFormatPr defaultRowHeight="12.75" x14ac:dyDescent="0.2"/>
  <cols>
    <col min="1" max="1" width="29" customWidth="1"/>
    <col min="2" max="2" width="22.42578125" customWidth="1"/>
    <col min="3" max="3" width="15.28515625" customWidth="1"/>
    <col min="4" max="4" width="16.42578125" customWidth="1"/>
    <col min="5" max="5" width="25.7109375" customWidth="1"/>
    <col min="6" max="6" width="28.140625" customWidth="1"/>
    <col min="7" max="7" width="29.5703125" customWidth="1"/>
  </cols>
  <sheetData>
    <row r="1" spans="1:7" ht="18" x14ac:dyDescent="0.25">
      <c r="A1" s="216" t="s">
        <v>3</v>
      </c>
      <c r="B1" s="217"/>
      <c r="C1" s="217"/>
      <c r="D1" s="218"/>
      <c r="E1" s="217"/>
      <c r="F1" s="219" t="s">
        <v>22</v>
      </c>
      <c r="G1" s="223" t="s">
        <v>1</v>
      </c>
    </row>
    <row r="2" spans="1:7" ht="18" x14ac:dyDescent="0.25">
      <c r="A2" s="6"/>
      <c r="B2" s="62"/>
      <c r="C2" s="62"/>
      <c r="D2" s="7"/>
      <c r="E2" s="62"/>
      <c r="F2" s="62"/>
      <c r="G2" s="62"/>
    </row>
    <row r="3" spans="1:7" ht="54" x14ac:dyDescent="0.2">
      <c r="A3" s="10" t="s">
        <v>33</v>
      </c>
      <c r="B3" s="28" t="s">
        <v>5</v>
      </c>
      <c r="C3" s="30" t="s">
        <v>2</v>
      </c>
      <c r="D3" s="30" t="s">
        <v>4</v>
      </c>
      <c r="E3" s="31" t="s">
        <v>12</v>
      </c>
      <c r="F3" s="31" t="s">
        <v>14</v>
      </c>
      <c r="G3" s="31" t="s">
        <v>13</v>
      </c>
    </row>
    <row r="4" spans="1:7" ht="18" x14ac:dyDescent="0.25">
      <c r="A4" s="52">
        <v>42567</v>
      </c>
      <c r="B4" s="68">
        <v>3</v>
      </c>
      <c r="C4" s="63">
        <v>3</v>
      </c>
      <c r="D4" s="54">
        <v>0</v>
      </c>
      <c r="E4" s="76">
        <v>0</v>
      </c>
      <c r="F4" s="76">
        <v>155000</v>
      </c>
      <c r="G4" s="76">
        <v>7345000</v>
      </c>
    </row>
    <row r="5" spans="1:7" ht="18" x14ac:dyDescent="0.25">
      <c r="A5" s="21">
        <v>42598</v>
      </c>
      <c r="B5" s="69">
        <v>10</v>
      </c>
      <c r="C5" s="64">
        <v>12</v>
      </c>
      <c r="D5" s="22">
        <v>1</v>
      </c>
      <c r="E5" s="70">
        <v>0</v>
      </c>
      <c r="F5" s="70">
        <v>993000</v>
      </c>
      <c r="G5" s="70">
        <v>6507000</v>
      </c>
    </row>
    <row r="6" spans="1:7" ht="18" x14ac:dyDescent="0.25">
      <c r="A6" s="38">
        <v>42629</v>
      </c>
      <c r="B6" s="71">
        <v>6</v>
      </c>
      <c r="C6" s="65">
        <v>15</v>
      </c>
      <c r="D6" s="41">
        <v>3</v>
      </c>
      <c r="E6" s="72">
        <v>0</v>
      </c>
      <c r="F6" s="72">
        <v>1715500</v>
      </c>
      <c r="G6" s="72">
        <v>5784500</v>
      </c>
    </row>
    <row r="7" spans="1:7" ht="18" x14ac:dyDescent="0.25">
      <c r="A7" s="6">
        <v>42659</v>
      </c>
      <c r="B7" s="64">
        <v>4</v>
      </c>
      <c r="C7" s="64">
        <v>19</v>
      </c>
      <c r="D7" s="64">
        <v>0</v>
      </c>
      <c r="E7" s="136">
        <v>0</v>
      </c>
      <c r="F7" s="136">
        <v>2807500</v>
      </c>
      <c r="G7" s="136">
        <v>4692500</v>
      </c>
    </row>
    <row r="8" spans="1:7" ht="18" x14ac:dyDescent="0.25">
      <c r="A8" s="43">
        <v>42690</v>
      </c>
      <c r="B8" s="65">
        <v>1</v>
      </c>
      <c r="C8" s="65">
        <v>17</v>
      </c>
      <c r="D8" s="65">
        <v>3</v>
      </c>
      <c r="E8" s="89">
        <v>92008.28</v>
      </c>
      <c r="F8" s="89">
        <v>3165321.13</v>
      </c>
      <c r="G8" s="89">
        <v>4334678.87</v>
      </c>
    </row>
    <row r="9" spans="1:7" ht="18" x14ac:dyDescent="0.25">
      <c r="A9" s="6">
        <v>42720</v>
      </c>
      <c r="B9" s="64">
        <v>6</v>
      </c>
      <c r="C9" s="64">
        <v>21</v>
      </c>
      <c r="D9" s="64">
        <v>0</v>
      </c>
      <c r="E9" s="136">
        <v>0</v>
      </c>
      <c r="F9" s="136">
        <v>4248051.13</v>
      </c>
      <c r="G9" s="136">
        <v>3251948.87</v>
      </c>
    </row>
    <row r="10" spans="1:7" ht="18" x14ac:dyDescent="0.25">
      <c r="A10" s="140">
        <v>42736</v>
      </c>
      <c r="B10" s="141">
        <v>5</v>
      </c>
      <c r="C10" s="127">
        <v>23</v>
      </c>
      <c r="D10" s="128">
        <v>3</v>
      </c>
      <c r="E10" s="125">
        <v>22230</v>
      </c>
      <c r="F10" s="125">
        <v>4938051.13</v>
      </c>
      <c r="G10" s="125">
        <v>2561948.87</v>
      </c>
    </row>
    <row r="11" spans="1:7" ht="18" x14ac:dyDescent="0.25">
      <c r="A11" s="21">
        <v>42782</v>
      </c>
      <c r="B11" s="69">
        <v>1</v>
      </c>
      <c r="C11" s="64">
        <v>20</v>
      </c>
      <c r="D11" s="22">
        <v>4</v>
      </c>
      <c r="E11" s="70">
        <v>0</v>
      </c>
      <c r="F11" s="70">
        <v>6275581.21</v>
      </c>
      <c r="G11" s="70">
        <v>1224418.79</v>
      </c>
    </row>
    <row r="12" spans="1:7" ht="18" x14ac:dyDescent="0.25">
      <c r="A12" s="38">
        <v>42810</v>
      </c>
      <c r="B12" s="71">
        <v>6</v>
      </c>
      <c r="C12" s="65">
        <v>21</v>
      </c>
      <c r="D12" s="41">
        <v>5</v>
      </c>
      <c r="E12" s="72">
        <v>217948.38</v>
      </c>
      <c r="F12" s="72">
        <v>7658019.7999999998</v>
      </c>
      <c r="G12" s="125" t="s">
        <v>26</v>
      </c>
    </row>
    <row r="13" spans="1:7" ht="18" x14ac:dyDescent="0.25">
      <c r="A13" s="21">
        <v>42841</v>
      </c>
      <c r="B13" s="69">
        <v>8</v>
      </c>
      <c r="C13" s="64">
        <v>27</v>
      </c>
      <c r="D13" s="22">
        <v>2</v>
      </c>
      <c r="E13" s="70">
        <v>0</v>
      </c>
      <c r="F13" s="70">
        <v>6576969.7999999998</v>
      </c>
      <c r="G13" s="70">
        <v>923030.20000000019</v>
      </c>
    </row>
    <row r="14" spans="1:7" ht="18" x14ac:dyDescent="0.25">
      <c r="A14" s="38">
        <v>42871</v>
      </c>
      <c r="B14" s="71">
        <v>4</v>
      </c>
      <c r="C14" s="65">
        <v>27</v>
      </c>
      <c r="D14" s="41">
        <v>4</v>
      </c>
      <c r="E14" s="72">
        <v>768670.06</v>
      </c>
      <c r="F14" s="72">
        <v>7121901.5599999996</v>
      </c>
      <c r="G14" s="125">
        <v>378098.44000000041</v>
      </c>
    </row>
    <row r="15" spans="1:7" ht="18" x14ac:dyDescent="0.25">
      <c r="A15" s="21">
        <v>42902</v>
      </c>
      <c r="B15" s="69">
        <v>4</v>
      </c>
      <c r="C15" s="64">
        <v>25</v>
      </c>
      <c r="D15" s="22">
        <v>6</v>
      </c>
      <c r="E15" s="70">
        <v>1198940.26</v>
      </c>
      <c r="F15" s="70">
        <v>7408595.6100000003</v>
      </c>
      <c r="G15" s="70">
        <v>91404.389999999665</v>
      </c>
    </row>
    <row r="16" spans="1:7" ht="18" x14ac:dyDescent="0.25">
      <c r="A16" s="38">
        <v>42917</v>
      </c>
      <c r="B16" s="71">
        <v>2</v>
      </c>
      <c r="C16" s="65">
        <v>21</v>
      </c>
      <c r="D16" s="41">
        <v>6</v>
      </c>
      <c r="E16" s="72">
        <v>638232.84</v>
      </c>
      <c r="F16" s="72">
        <v>7464108.7599999998</v>
      </c>
      <c r="G16" s="72">
        <f>7500000-F16</f>
        <v>35891.240000000224</v>
      </c>
    </row>
    <row r="17" spans="1:7" ht="18" x14ac:dyDescent="0.25">
      <c r="A17" s="21">
        <v>42948</v>
      </c>
      <c r="B17" s="69">
        <v>3</v>
      </c>
      <c r="C17" s="64">
        <v>19</v>
      </c>
      <c r="D17" s="22">
        <v>5</v>
      </c>
      <c r="E17" s="70">
        <v>94635.55</v>
      </c>
      <c r="F17" s="70">
        <v>8824674.3499999996</v>
      </c>
      <c r="G17" s="70" t="s">
        <v>26</v>
      </c>
    </row>
    <row r="18" spans="1:7" ht="18" x14ac:dyDescent="0.25">
      <c r="A18" s="38">
        <v>42979</v>
      </c>
      <c r="B18" s="71">
        <v>0</v>
      </c>
      <c r="C18" s="65">
        <v>16</v>
      </c>
      <c r="D18" s="41">
        <v>3</v>
      </c>
      <c r="E18" s="72">
        <v>146633.97</v>
      </c>
      <c r="F18" s="72">
        <v>8732795.0099999998</v>
      </c>
      <c r="G18" s="72" t="s">
        <v>26</v>
      </c>
    </row>
    <row r="19" spans="1:7" ht="18" x14ac:dyDescent="0.25">
      <c r="A19" s="21">
        <v>43025</v>
      </c>
      <c r="B19" s="69">
        <v>0</v>
      </c>
      <c r="C19" s="64">
        <v>12</v>
      </c>
      <c r="D19" s="22">
        <v>4</v>
      </c>
      <c r="E19" s="70">
        <v>854659.25</v>
      </c>
      <c r="F19" s="70">
        <v>8705145.2699999996</v>
      </c>
      <c r="G19" s="70" t="s">
        <v>26</v>
      </c>
    </row>
    <row r="20" spans="1:7" ht="18" x14ac:dyDescent="0.25">
      <c r="A20" s="38">
        <v>43056</v>
      </c>
      <c r="B20" s="71">
        <v>1</v>
      </c>
      <c r="C20" s="65">
        <v>11</v>
      </c>
      <c r="D20" s="41">
        <v>2</v>
      </c>
      <c r="E20" s="72">
        <v>124281.59</v>
      </c>
      <c r="F20" s="72">
        <v>9618145.8100000005</v>
      </c>
      <c r="G20" s="72" t="s">
        <v>26</v>
      </c>
    </row>
    <row r="21" spans="1:7" ht="18" x14ac:dyDescent="0.25">
      <c r="A21" s="21">
        <v>43070</v>
      </c>
      <c r="B21" s="69">
        <v>0</v>
      </c>
      <c r="C21" s="64">
        <v>11</v>
      </c>
      <c r="D21" s="22">
        <v>0</v>
      </c>
      <c r="E21" s="70">
        <v>0</v>
      </c>
      <c r="F21" s="70">
        <v>8618145.8100000005</v>
      </c>
      <c r="G21" s="70" t="s">
        <v>26</v>
      </c>
    </row>
    <row r="22" spans="1:7" ht="18" x14ac:dyDescent="0.25">
      <c r="A22" s="38">
        <v>43101</v>
      </c>
      <c r="B22" s="71">
        <v>0</v>
      </c>
      <c r="C22" s="65">
        <v>10</v>
      </c>
      <c r="D22" s="41">
        <v>1</v>
      </c>
      <c r="E22" s="72">
        <v>98000.54</v>
      </c>
      <c r="F22" s="72">
        <f>F21</f>
        <v>8618145.8100000005</v>
      </c>
      <c r="G22" s="72" t="s">
        <v>26</v>
      </c>
    </row>
    <row r="23" spans="1:7" ht="18" x14ac:dyDescent="0.25">
      <c r="A23" s="21">
        <v>43132</v>
      </c>
      <c r="B23" s="69">
        <v>0</v>
      </c>
      <c r="C23" s="64">
        <v>10</v>
      </c>
      <c r="D23" s="22">
        <v>0</v>
      </c>
      <c r="E23" s="70">
        <v>322300.44</v>
      </c>
      <c r="F23" s="70">
        <v>8414803.5600000005</v>
      </c>
      <c r="G23" s="70" t="s">
        <v>26</v>
      </c>
    </row>
    <row r="24" spans="1:7" ht="18" x14ac:dyDescent="0.25">
      <c r="A24" s="38">
        <v>43160</v>
      </c>
      <c r="B24" s="71">
        <v>0</v>
      </c>
      <c r="C24" s="65">
        <v>6</v>
      </c>
      <c r="D24" s="41">
        <v>4</v>
      </c>
      <c r="E24" s="72">
        <v>1284157.75</v>
      </c>
      <c r="F24" s="72">
        <v>8419761.4800000004</v>
      </c>
      <c r="G24" s="72" t="s">
        <v>26</v>
      </c>
    </row>
    <row r="25" spans="1:7" ht="18" x14ac:dyDescent="0.25">
      <c r="A25" s="21">
        <v>43191</v>
      </c>
      <c r="B25" s="69">
        <v>0</v>
      </c>
      <c r="C25" s="64">
        <v>6</v>
      </c>
      <c r="D25" s="22">
        <v>0</v>
      </c>
      <c r="E25" s="70">
        <v>0</v>
      </c>
      <c r="F25" s="70">
        <v>8356646.8899999997</v>
      </c>
      <c r="G25" s="70" t="s">
        <v>26</v>
      </c>
    </row>
    <row r="26" spans="1:7" ht="18" x14ac:dyDescent="0.25">
      <c r="A26" s="38">
        <v>43221</v>
      </c>
      <c r="B26" s="71">
        <v>0</v>
      </c>
      <c r="C26" s="65">
        <v>6</v>
      </c>
      <c r="D26" s="41">
        <v>0</v>
      </c>
      <c r="E26" s="72">
        <v>0</v>
      </c>
      <c r="F26" s="72">
        <v>8301700.46</v>
      </c>
      <c r="G26" s="72" t="s">
        <v>26</v>
      </c>
    </row>
    <row r="27" spans="1:7" ht="18" x14ac:dyDescent="0.25">
      <c r="A27" s="21">
        <v>43252</v>
      </c>
      <c r="B27" s="69">
        <v>0</v>
      </c>
      <c r="C27" s="64">
        <v>5</v>
      </c>
      <c r="D27" s="22">
        <v>1</v>
      </c>
      <c r="E27" s="70">
        <v>347931.65</v>
      </c>
      <c r="F27" s="70">
        <v>8301700.46</v>
      </c>
      <c r="G27" s="70" t="s">
        <v>26</v>
      </c>
    </row>
    <row r="28" spans="1:7" ht="18" x14ac:dyDescent="0.25">
      <c r="A28" s="38">
        <v>43282</v>
      </c>
      <c r="B28" s="71">
        <v>0</v>
      </c>
      <c r="C28" s="65">
        <v>5</v>
      </c>
      <c r="D28" s="41">
        <v>0</v>
      </c>
      <c r="E28" s="72">
        <f>84950.85+69725.42</f>
        <v>154676.27000000002</v>
      </c>
      <c r="F28" s="72">
        <v>8206930.9800000004</v>
      </c>
      <c r="G28" s="72" t="s">
        <v>26</v>
      </c>
    </row>
    <row r="29" spans="1:7" ht="18" x14ac:dyDescent="0.25">
      <c r="A29" s="21">
        <v>43313</v>
      </c>
      <c r="B29" s="69">
        <v>0</v>
      </c>
      <c r="C29" s="64">
        <v>4</v>
      </c>
      <c r="D29" s="22">
        <v>1</v>
      </c>
      <c r="E29" s="70">
        <v>9710</v>
      </c>
      <c r="F29" s="70">
        <v>8206930.9800000004</v>
      </c>
      <c r="G29" s="70" t="s">
        <v>26</v>
      </c>
    </row>
    <row r="30" spans="1:7" ht="18" x14ac:dyDescent="0.25">
      <c r="A30" s="38">
        <v>43344</v>
      </c>
      <c r="B30" s="71">
        <v>0</v>
      </c>
      <c r="C30" s="65">
        <v>3</v>
      </c>
      <c r="D30" s="41">
        <v>1</v>
      </c>
      <c r="E30" s="72">
        <v>62607.9</v>
      </c>
      <c r="F30" s="72">
        <f>F29</f>
        <v>8206930.9800000004</v>
      </c>
      <c r="G30" s="72" t="s">
        <v>26</v>
      </c>
    </row>
    <row r="31" spans="1:7" ht="18" x14ac:dyDescent="0.25">
      <c r="A31" s="21">
        <v>43391</v>
      </c>
      <c r="B31" s="69">
        <v>0</v>
      </c>
      <c r="C31" s="64">
        <v>3</v>
      </c>
      <c r="D31" s="22">
        <v>0</v>
      </c>
      <c r="E31" s="70">
        <f>0</f>
        <v>0</v>
      </c>
      <c r="F31" s="70">
        <f>F30</f>
        <v>8206930.9800000004</v>
      </c>
      <c r="G31" s="70" t="s">
        <v>26</v>
      </c>
    </row>
    <row r="32" spans="1:7" ht="18" x14ac:dyDescent="0.25">
      <c r="A32" s="38">
        <v>43422</v>
      </c>
      <c r="B32" s="71">
        <v>0</v>
      </c>
      <c r="C32" s="65">
        <v>2</v>
      </c>
      <c r="D32" s="41">
        <v>1</v>
      </c>
      <c r="E32" s="72">
        <v>329088.71999999997</v>
      </c>
      <c r="F32" s="72">
        <v>8164533.0099999998</v>
      </c>
      <c r="G32" s="72">
        <v>260466.99</v>
      </c>
    </row>
    <row r="33" spans="1:8" ht="18" x14ac:dyDescent="0.25">
      <c r="A33" s="21">
        <v>43435</v>
      </c>
      <c r="B33" s="69">
        <v>0</v>
      </c>
      <c r="C33" s="64">
        <v>2</v>
      </c>
      <c r="D33" s="22">
        <v>0</v>
      </c>
      <c r="E33" s="70">
        <v>0</v>
      </c>
      <c r="F33" s="70">
        <f t="shared" ref="F33:G35" si="0">F32</f>
        <v>8164533.0099999998</v>
      </c>
      <c r="G33" s="70">
        <f t="shared" si="0"/>
        <v>260466.99</v>
      </c>
    </row>
    <row r="34" spans="1:8" ht="18" x14ac:dyDescent="0.25">
      <c r="A34" s="38">
        <v>43484</v>
      </c>
      <c r="B34" s="71">
        <v>0</v>
      </c>
      <c r="C34" s="65">
        <v>2</v>
      </c>
      <c r="D34" s="41">
        <v>0</v>
      </c>
      <c r="E34" s="72">
        <v>0</v>
      </c>
      <c r="F34" s="72">
        <f t="shared" si="0"/>
        <v>8164533.0099999998</v>
      </c>
      <c r="G34" s="125">
        <f t="shared" si="0"/>
        <v>260466.99</v>
      </c>
    </row>
    <row r="35" spans="1:8" ht="18" x14ac:dyDescent="0.25">
      <c r="A35" s="21">
        <v>43515</v>
      </c>
      <c r="B35" s="69">
        <v>0</v>
      </c>
      <c r="C35" s="64">
        <v>2</v>
      </c>
      <c r="D35" s="22">
        <v>0</v>
      </c>
      <c r="E35" s="70">
        <v>0</v>
      </c>
      <c r="F35" s="70">
        <f t="shared" si="0"/>
        <v>8164533.0099999998</v>
      </c>
      <c r="G35" s="70">
        <f t="shared" si="0"/>
        <v>260466.99</v>
      </c>
    </row>
    <row r="36" spans="1:8" ht="18" x14ac:dyDescent="0.25">
      <c r="A36" s="140">
        <v>43525</v>
      </c>
      <c r="B36" s="141">
        <v>0</v>
      </c>
      <c r="C36" s="127">
        <v>2</v>
      </c>
      <c r="D36" s="128">
        <v>0</v>
      </c>
      <c r="E36" s="125">
        <v>0</v>
      </c>
      <c r="F36" s="125">
        <v>8163484.7400000002</v>
      </c>
      <c r="G36" s="125">
        <f>7500000-(F36-925000)</f>
        <v>261515.25999999978</v>
      </c>
    </row>
    <row r="37" spans="1:8" ht="18" x14ac:dyDescent="0.25">
      <c r="A37" s="168">
        <v>43574</v>
      </c>
      <c r="B37" s="169">
        <v>0</v>
      </c>
      <c r="C37" s="170">
        <v>2</v>
      </c>
      <c r="D37" s="171">
        <v>0</v>
      </c>
      <c r="E37" s="172">
        <v>0</v>
      </c>
      <c r="F37" s="172">
        <f t="shared" ref="F37:G39" si="1">F36</f>
        <v>8163484.7400000002</v>
      </c>
      <c r="G37" s="172">
        <f t="shared" si="1"/>
        <v>261515.25999999978</v>
      </c>
    </row>
    <row r="38" spans="1:8" ht="18" x14ac:dyDescent="0.25">
      <c r="A38" s="175">
        <v>43604</v>
      </c>
      <c r="B38" s="176">
        <v>0</v>
      </c>
      <c r="C38" s="177">
        <v>2</v>
      </c>
      <c r="D38" s="178">
        <v>0</v>
      </c>
      <c r="E38" s="179">
        <v>0</v>
      </c>
      <c r="F38" s="179">
        <f t="shared" si="1"/>
        <v>8163484.7400000002</v>
      </c>
      <c r="G38" s="179">
        <f t="shared" si="1"/>
        <v>261515.25999999978</v>
      </c>
    </row>
    <row r="39" spans="1:8" ht="18" x14ac:dyDescent="0.25">
      <c r="A39" s="184">
        <v>43617</v>
      </c>
      <c r="B39" s="185">
        <v>0</v>
      </c>
      <c r="C39" s="186">
        <v>1</v>
      </c>
      <c r="D39" s="187">
        <v>1</v>
      </c>
      <c r="E39" s="188">
        <v>310369.46999999997</v>
      </c>
      <c r="F39" s="188">
        <f t="shared" si="1"/>
        <v>8163484.7400000002</v>
      </c>
      <c r="G39" s="188">
        <f t="shared" si="1"/>
        <v>261515.25999999978</v>
      </c>
    </row>
    <row r="40" spans="1:8" ht="18" x14ac:dyDescent="0.25">
      <c r="A40" s="189">
        <v>43647</v>
      </c>
      <c r="B40" s="190">
        <v>0</v>
      </c>
      <c r="C40" s="191">
        <v>0</v>
      </c>
      <c r="D40" s="192">
        <v>1</v>
      </c>
      <c r="E40" s="193">
        <v>291817.62</v>
      </c>
      <c r="F40" s="193">
        <f>F39</f>
        <v>8163484.7400000002</v>
      </c>
      <c r="G40" s="193">
        <f>G39</f>
        <v>261515.25999999978</v>
      </c>
    </row>
    <row r="41" spans="1:8" ht="18.75" thickBot="1" x14ac:dyDescent="0.3">
      <c r="A41" s="56" t="s">
        <v>0</v>
      </c>
      <c r="B41" s="67"/>
      <c r="C41" s="67">
        <v>0</v>
      </c>
      <c r="D41" s="67">
        <f>SUM(D4:D40)</f>
        <v>62</v>
      </c>
      <c r="E41" s="75">
        <f>SUM(E4:E27)</f>
        <v>6210630.5600000005</v>
      </c>
      <c r="F41" s="75">
        <f>F36</f>
        <v>8163484.7400000002</v>
      </c>
      <c r="G41" s="194">
        <f>G36</f>
        <v>261515.25999999978</v>
      </c>
    </row>
    <row r="42" spans="1:8" ht="13.5" thickTop="1" x14ac:dyDescent="0.2"/>
    <row r="44" spans="1:8" ht="14.25" x14ac:dyDescent="0.2">
      <c r="A44" s="155" t="s">
        <v>38</v>
      </c>
      <c r="B44" s="155"/>
      <c r="C44" s="155"/>
      <c r="D44" s="155"/>
      <c r="E44" s="155"/>
      <c r="F44" s="154"/>
      <c r="G44" s="154"/>
      <c r="H44" s="15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Current Year 23-24</vt:lpstr>
      <vt:lpstr>Year 22 - 23 (10.15.22-23)</vt:lpstr>
      <vt:lpstr>Year 21 - 22 (10.15.21-22)</vt:lpstr>
      <vt:lpstr>Year 20 - 21 (10.15.20-21)</vt:lpstr>
      <vt:lpstr>Year 19 - 20 (10.15.19-20)</vt:lpstr>
      <vt:lpstr>Travelers 2019 (exp 10.15.19)</vt:lpstr>
      <vt:lpstr>Year 18-19</vt:lpstr>
      <vt:lpstr>Year 17-18</vt:lpstr>
      <vt:lpstr>Year 16-17</vt:lpstr>
      <vt:lpstr>Year 15-16</vt:lpstr>
      <vt:lpstr>Year 14-15</vt:lpstr>
      <vt:lpstr>Year 13-14</vt:lpstr>
      <vt:lpstr>Year 12-13</vt:lpstr>
      <vt:lpstr>Year 11-12</vt:lpstr>
      <vt:lpstr>Year 10-11</vt:lpstr>
      <vt:lpstr>'Year 15-16'!Print_Area</vt:lpstr>
      <vt:lpstr>'Year 15-16'!Print_Titles</vt:lpstr>
    </vt:vector>
  </TitlesOfParts>
  <Company>State of Tennessee Treasury Dept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II92002</dc:creator>
  <cp:lastModifiedBy>Wesam G. Youssif</cp:lastModifiedBy>
  <cp:lastPrinted>2015-12-14T22:25:55Z</cp:lastPrinted>
  <dcterms:created xsi:type="dcterms:W3CDTF">2006-07-03T15:02:26Z</dcterms:created>
  <dcterms:modified xsi:type="dcterms:W3CDTF">2024-05-28T23:02:39Z</dcterms:modified>
</cp:coreProperties>
</file>